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</sheets>
  <definedNames/>
  <calcPr/>
</workbook>
</file>

<file path=xl/sharedStrings.xml><?xml version="1.0" encoding="utf-8"?>
<sst xmlns="http://schemas.openxmlformats.org/spreadsheetml/2006/main" count="353" uniqueCount="176">
  <si>
    <t>ПРОЕКТОБЮДЖЕТ Местни разходи за 2025 г</t>
  </si>
  <si>
    <t>Приложение №3</t>
  </si>
  <si>
    <t>НАИМЕНОВАНИЕ НА РАЗХОДА</t>
  </si>
  <si>
    <t>ПАР.</t>
  </si>
  <si>
    <t>ВСИЧКО ОБРАЗОВАНИЕ</t>
  </si>
  <si>
    <t>ВСИЧКО ЗДРАВЕОПАЗВАНЕ</t>
  </si>
  <si>
    <t>ВСИЧКО СОПГ</t>
  </si>
  <si>
    <t>ВСИЧКО</t>
  </si>
  <si>
    <t>ВСИЧКО ПОЧ.ДЕЛО, КУЛТУРА И РЕЛИГИОЗНА ДЕЙНОСТ</t>
  </si>
  <si>
    <t>ВСИЧКО ИКОНОМИЧЕСКИ ДЕЙНОСТИ И УСЛУГИ</t>
  </si>
  <si>
    <t>Разходи за лихви -910</t>
  </si>
  <si>
    <t>Други разходи некласифицирани по другите функции 997</t>
  </si>
  <si>
    <t>РЕЗЕРВ</t>
  </si>
  <si>
    <t>ОБЩО</t>
  </si>
  <si>
    <t>Общинска администрация 122</t>
  </si>
  <si>
    <t>Общински съвети 123</t>
  </si>
  <si>
    <t>Служби и дейности за позпомагане на бежанци- 145</t>
  </si>
  <si>
    <t>ВСИЧКО Общи държавни служби</t>
  </si>
  <si>
    <t>Др.д-сти по вътрешната сигурност - 239</t>
  </si>
  <si>
    <t>Превантивна д-ст за намаляване на последиците от стихийни БА-283</t>
  </si>
  <si>
    <t>Ликв.на последиците от стихийна бедствия и аварии - 284</t>
  </si>
  <si>
    <t>ВСИЧКО ОТБРАНА И СИГУРНОСТ</t>
  </si>
  <si>
    <t>ЦДГ-311</t>
  </si>
  <si>
    <t>Неспециализирани училища -322</t>
  </si>
  <si>
    <t>ЦПЛР-337</t>
  </si>
  <si>
    <t>Др.д-сти по образованието - 389</t>
  </si>
  <si>
    <t>Детски ясли - 431</t>
  </si>
  <si>
    <t>Др.д-сти по здравеоп. - 469</t>
  </si>
  <si>
    <t>ДСП - 524</t>
  </si>
  <si>
    <t>Клубове на пенсионера - 525</t>
  </si>
  <si>
    <t>ПВЗ - 532</t>
  </si>
  <si>
    <t>ДСДОПЗ - 589</t>
  </si>
  <si>
    <t>ВиК - 603</t>
  </si>
  <si>
    <t>Осв.улици и площади -604</t>
  </si>
  <si>
    <t>Изгр.ремонт и поддърж.на ул.мрежа-606</t>
  </si>
  <si>
    <t>Др.д-сти по жил.стр-во - 619</t>
  </si>
  <si>
    <t>Озеленяване- 622</t>
  </si>
  <si>
    <t>Чистота - 623</t>
  </si>
  <si>
    <t>Пречистване на отпдни води в нас.места - 626</t>
  </si>
  <si>
    <t>Др.д-си по опазване на околната среда - 629</t>
  </si>
  <si>
    <t>ЖИЛ.СТР-ВО И БКС</t>
  </si>
  <si>
    <t>Почивно дело - 701</t>
  </si>
  <si>
    <t>Спортни бази - 714</t>
  </si>
  <si>
    <t>Обредни домове и зали - 745</t>
  </si>
  <si>
    <t>Др.дейности по културата - 759</t>
  </si>
  <si>
    <t>Др.д-сти по селско и горско стоп - 829</t>
  </si>
  <si>
    <t>Други дейности горивата и енергетиката - 809</t>
  </si>
  <si>
    <t>Други дейности по селското стопанство - 829</t>
  </si>
  <si>
    <t>Служби д-сти по поддърж,ремонти изгр.на пътища - 832</t>
  </si>
  <si>
    <t>Др.д-сти по транспорта - 849</t>
  </si>
  <si>
    <t>Др.д-сти по икономиката - 898</t>
  </si>
  <si>
    <t>Отчет 2023</t>
  </si>
  <si>
    <t>Отчет 2024</t>
  </si>
  <si>
    <t>Бюджет 2025</t>
  </si>
  <si>
    <t>Отчет 2021</t>
  </si>
  <si>
    <t>Отчет 2022</t>
  </si>
  <si>
    <t>Бюджет 2023</t>
  </si>
  <si>
    <t>ЗАПЛАТИ на персонала по тр.правоотн.</t>
  </si>
  <si>
    <t>01</t>
  </si>
  <si>
    <t>заплати на персонала,зает по тр.прав.</t>
  </si>
  <si>
    <t>0101</t>
  </si>
  <si>
    <t>заплати на персонала,зает по служ.прав.</t>
  </si>
  <si>
    <t>0102</t>
  </si>
  <si>
    <t>запл.от прав.прирав.към трудови</t>
  </si>
  <si>
    <t>0103</t>
  </si>
  <si>
    <t>ДМС и др. възнаграждения</t>
  </si>
  <si>
    <t>0109</t>
  </si>
  <si>
    <t>Др. възнагр. и плащ. за персонал</t>
  </si>
  <si>
    <t>02</t>
  </si>
  <si>
    <t>за нещат. перс. по тр. правоотнош.</t>
  </si>
  <si>
    <t>0201</t>
  </si>
  <si>
    <t>за перс. по извънтрудови правоотнош.</t>
  </si>
  <si>
    <t>0202</t>
  </si>
  <si>
    <t>изплатени суми от СБКО</t>
  </si>
  <si>
    <t>0205</t>
  </si>
  <si>
    <t>обезщетения на персонала,с х-р на възнагр.</t>
  </si>
  <si>
    <t>0208</t>
  </si>
  <si>
    <t>др. подобни плащания и възнаграждения</t>
  </si>
  <si>
    <t>0209</t>
  </si>
  <si>
    <t xml:space="preserve">Задълж.осиг.вн. работод. </t>
  </si>
  <si>
    <t>05</t>
  </si>
  <si>
    <t>Осиг.вн. работод.(ДОО)</t>
  </si>
  <si>
    <t>0551</t>
  </si>
  <si>
    <t>Осиг.вн. работод.(УПФ)</t>
  </si>
  <si>
    <t>0552</t>
  </si>
  <si>
    <t>ЗО вноски работод.</t>
  </si>
  <si>
    <t>0560</t>
  </si>
  <si>
    <t>Вноски за ДЗПО</t>
  </si>
  <si>
    <t>0580</t>
  </si>
  <si>
    <t>ИЗДРЪЖКА</t>
  </si>
  <si>
    <t>10</t>
  </si>
  <si>
    <t>Храна</t>
  </si>
  <si>
    <t>1011</t>
  </si>
  <si>
    <t>Медикаменти</t>
  </si>
  <si>
    <t>1012</t>
  </si>
  <si>
    <t>Постелен инвентар и облекло</t>
  </si>
  <si>
    <t>1013</t>
  </si>
  <si>
    <t>Уч. и н.-изсл. разх. и книги за библ.</t>
  </si>
  <si>
    <t>1014</t>
  </si>
  <si>
    <t>материали</t>
  </si>
  <si>
    <t>1015</t>
  </si>
  <si>
    <t>вода, горива и енергия</t>
  </si>
  <si>
    <t>1016</t>
  </si>
  <si>
    <t>разходи за външни услуги</t>
  </si>
  <si>
    <t>1020</t>
  </si>
  <si>
    <t>Текущ ремонт</t>
  </si>
  <si>
    <t>1030</t>
  </si>
  <si>
    <t>Командировки в страната</t>
  </si>
  <si>
    <t>1051</t>
  </si>
  <si>
    <t>Командировки в чужбина</t>
  </si>
  <si>
    <t>1052</t>
  </si>
  <si>
    <t>разходи за застраховки</t>
  </si>
  <si>
    <t>1062</t>
  </si>
  <si>
    <t>такса ангажимент</t>
  </si>
  <si>
    <t>други финансови услуги</t>
  </si>
  <si>
    <t>други разходи за СБКО</t>
  </si>
  <si>
    <t>1091</t>
  </si>
  <si>
    <t>глоби, неуст., лихви и съдебни обезщет.</t>
  </si>
  <si>
    <t>1092</t>
  </si>
  <si>
    <t>други неквалиф. в др.параграфи</t>
  </si>
  <si>
    <t>1098</t>
  </si>
  <si>
    <t>Платени данъци такси и админ.санкции</t>
  </si>
  <si>
    <t>Платени държавни данъци такси и админ.санкции</t>
  </si>
  <si>
    <t>Платени общински данъци такси и админ.санкции</t>
  </si>
  <si>
    <t>Разходи за лихви по заеми</t>
  </si>
  <si>
    <t>22</t>
  </si>
  <si>
    <t>лихви по заеми от банки</t>
  </si>
  <si>
    <t>2221</t>
  </si>
  <si>
    <t>разходи за лихви по други заеми от страната</t>
  </si>
  <si>
    <t xml:space="preserve">Други разходи за лихви </t>
  </si>
  <si>
    <t>29</t>
  </si>
  <si>
    <t>др.разходи за лихви към местни лица</t>
  </si>
  <si>
    <t>2991</t>
  </si>
  <si>
    <t>Стипендии</t>
  </si>
  <si>
    <t>40</t>
  </si>
  <si>
    <t>27755</t>
  </si>
  <si>
    <t>Помощи и обезщетения</t>
  </si>
  <si>
    <t>42</t>
  </si>
  <si>
    <t>Обезщ.и пом.по реш. на ОбС</t>
  </si>
  <si>
    <t>4214</t>
  </si>
  <si>
    <t>за домакинствата</t>
  </si>
  <si>
    <t>Субс. за неф. предпр. за тек дейност</t>
  </si>
  <si>
    <t>43</t>
  </si>
  <si>
    <t>за текуща дейност</t>
  </si>
  <si>
    <t>4301</t>
  </si>
  <si>
    <t>други субсидии и плащания</t>
  </si>
  <si>
    <t>Субс. за тек. дейност на орг. с ид. цел</t>
  </si>
  <si>
    <t>45</t>
  </si>
  <si>
    <t>Разх.за чл.внос и участ.в нетър.орг.</t>
  </si>
  <si>
    <t>46</t>
  </si>
  <si>
    <t>Основен ремонт на ДМА</t>
  </si>
  <si>
    <t>51</t>
  </si>
  <si>
    <t>Придобиване на ДМА</t>
  </si>
  <si>
    <t>52</t>
  </si>
  <si>
    <t>компютри и хардуер</t>
  </si>
  <si>
    <t>сгради</t>
  </si>
  <si>
    <t>съоръжения</t>
  </si>
  <si>
    <t xml:space="preserve"> </t>
  </si>
  <si>
    <t>транспортни средства</t>
  </si>
  <si>
    <t>стопански инвентар</t>
  </si>
  <si>
    <t>инфраструктурни обекти</t>
  </si>
  <si>
    <t>Павел Гуджеров</t>
  </si>
  <si>
    <t>други ДМА</t>
  </si>
  <si>
    <t xml:space="preserve"> Кмет на Община Раковски</t>
  </si>
  <si>
    <t>Придобиване на НДА</t>
  </si>
  <si>
    <t>53</t>
  </si>
  <si>
    <t>Придобиване и лицензи на прогр.продукти</t>
  </si>
  <si>
    <t>Придобиване на нематериални НДА</t>
  </si>
  <si>
    <t>Изготвил:</t>
  </si>
  <si>
    <t>Придобиване на земя</t>
  </si>
  <si>
    <t>54</t>
  </si>
  <si>
    <t>Таня Йовчева</t>
  </si>
  <si>
    <t>Капиталови трансфери</t>
  </si>
  <si>
    <t>Гл. експ. „Бюджет и финанси”</t>
  </si>
  <si>
    <t>Резерв за непр. и неотл.р-ди</t>
  </si>
  <si>
    <t>ВСИЧКО РАЗХОДИ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</si>
</sst>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#0"/>
  </numFmts>
  <fonts count="17">
    <font>
      <sz val="10.0"/>
      <color rgb="FF000000"/>
      <name val="Arial"/>
      <scheme val="minor"/>
    </font>
    <font>
      <sz val="10.0"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  <font>
      <b/>
      <sz val="14.0"/>
      <color theme="1"/>
      <name val="Arial"/>
    </font>
    <font>
      <b/>
      <sz val="7.0"/>
      <color theme="1"/>
      <name val="Arial"/>
    </font>
    <font/>
    <font>
      <sz val="7.0"/>
      <color theme="1"/>
      <name val="Arial"/>
    </font>
    <font>
      <b/>
      <sz val="8.0"/>
      <color theme="1"/>
      <name val="Arial"/>
    </font>
    <font>
      <b/>
      <sz val="9.0"/>
      <color theme="1"/>
      <name val="Bookman Old Style"/>
    </font>
    <font>
      <b/>
      <sz val="9.0"/>
      <color theme="1"/>
      <name val="Arial"/>
    </font>
    <font>
      <sz val="8.0"/>
      <color theme="1"/>
      <name val="Arial"/>
    </font>
    <font>
      <sz val="8.0"/>
      <color theme="1"/>
      <name val="Times New Roman"/>
    </font>
    <font>
      <b/>
      <sz val="12.0"/>
      <color theme="1"/>
      <name val="Times New Roman"/>
    </font>
    <font>
      <b/>
      <i/>
      <sz val="12.0"/>
      <color theme="1"/>
      <name val="Times New Roman"/>
    </font>
    <font>
      <sz val="12.0"/>
      <color theme="1"/>
      <name val="Times New Roman"/>
    </font>
    <font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5">
    <border/>
    <border>
      <left/>
      <right/>
      <top/>
      <bottom/>
    </border>
    <border>
      <left/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  <bottom/>
    </border>
    <border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right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1" fillId="2" fontId="2" numFmtId="0" xfId="0" applyAlignment="1" applyBorder="1" applyFont="1">
      <alignment horizontal="left" shrinkToFit="0" vertical="bottom" wrapText="0"/>
    </xf>
    <xf borderId="1" fillId="2" fontId="1" numFmtId="1" xfId="0" applyAlignment="1" applyBorder="1" applyFont="1" applyNumberFormat="1">
      <alignment shrinkToFit="0" vertical="bottom" wrapText="0"/>
    </xf>
    <xf borderId="1" fillId="2" fontId="3" numFmtId="0" xfId="0" applyAlignment="1" applyBorder="1" applyFont="1">
      <alignment shrinkToFit="0" vertical="bottom" wrapText="0"/>
    </xf>
    <xf borderId="2" fillId="2" fontId="1" numFmtId="0" xfId="0" applyAlignment="1" applyBorder="1" applyFont="1">
      <alignment shrinkToFit="0" vertical="bottom" wrapText="0"/>
    </xf>
    <xf borderId="1" fillId="2" fontId="1" numFmtId="0" xfId="0" applyAlignment="1" applyBorder="1" applyFont="1">
      <alignment horizontal="left" shrinkToFit="0" vertical="bottom" wrapText="0"/>
    </xf>
    <xf borderId="1" fillId="2" fontId="4" numFmtId="0" xfId="0" applyAlignment="1" applyBorder="1" applyFont="1">
      <alignment horizontal="left" shrinkToFit="0" vertical="bottom" wrapText="0"/>
    </xf>
    <xf borderId="3" fillId="2" fontId="5" numFmtId="0" xfId="0" applyAlignment="1" applyBorder="1" applyFont="1">
      <alignment horizontal="center" shrinkToFit="0" vertical="center" wrapText="0"/>
    </xf>
    <xf borderId="4" fillId="2" fontId="5" numFmtId="164" xfId="0" applyAlignment="1" applyBorder="1" applyFont="1" applyNumberFormat="1">
      <alignment horizontal="center" shrinkToFit="0" vertical="center" wrapText="0"/>
    </xf>
    <xf borderId="5" fillId="0" fontId="6" numFmtId="0" xfId="0" applyBorder="1" applyFont="1"/>
    <xf borderId="6" fillId="0" fontId="6" numFmtId="0" xfId="0" applyBorder="1" applyFont="1"/>
    <xf borderId="7" fillId="2" fontId="5" numFmtId="164" xfId="0" applyAlignment="1" applyBorder="1" applyFont="1" applyNumberFormat="1">
      <alignment horizontal="center" shrinkToFit="0" vertical="center" wrapText="0"/>
    </xf>
    <xf borderId="5" fillId="0" fontId="7" numFmtId="0" xfId="0" applyAlignment="1" applyBorder="1" applyFont="1">
      <alignment horizontal="center" shrinkToFit="0" vertical="center" wrapText="0"/>
    </xf>
    <xf borderId="8" fillId="2" fontId="5" numFmtId="49" xfId="0" applyAlignment="1" applyBorder="1" applyFont="1" applyNumberFormat="1">
      <alignment horizontal="center" shrinkToFit="0" vertical="center" wrapText="0"/>
    </xf>
    <xf borderId="9" fillId="0" fontId="6" numFmtId="0" xfId="0" applyBorder="1" applyFont="1"/>
    <xf borderId="10" fillId="0" fontId="6" numFmtId="0" xfId="0" applyBorder="1" applyFont="1"/>
    <xf borderId="11" fillId="2" fontId="5" numFmtId="0" xfId="0" applyAlignment="1" applyBorder="1" applyFont="1">
      <alignment horizontal="center" shrinkToFit="0" vertical="center" wrapText="0"/>
    </xf>
    <xf borderId="12" fillId="0" fontId="6" numFmtId="0" xfId="0" applyBorder="1" applyFont="1"/>
    <xf borderId="13" fillId="0" fontId="6" numFmtId="0" xfId="0" applyBorder="1" applyFont="1"/>
    <xf borderId="11" fillId="2" fontId="5" numFmtId="164" xfId="0" applyAlignment="1" applyBorder="1" applyFont="1" applyNumberFormat="1">
      <alignment horizontal="center" shrinkToFit="0" vertical="center" wrapText="0"/>
    </xf>
    <xf borderId="4" fillId="2" fontId="5" numFmtId="164" xfId="0" applyAlignment="1" applyBorder="1" applyFont="1" applyNumberFormat="1">
      <alignment horizontal="center" shrinkToFit="0" vertical="bottom" wrapText="0"/>
    </xf>
    <xf borderId="8" fillId="2" fontId="5" numFmtId="164" xfId="0" applyAlignment="1" applyBorder="1" applyFont="1" applyNumberFormat="1">
      <alignment horizontal="center" shrinkToFit="0" vertical="bottom" wrapText="0"/>
    </xf>
    <xf borderId="14" fillId="2" fontId="5" numFmtId="164" xfId="0" applyAlignment="1" applyBorder="1" applyFont="1" applyNumberFormat="1">
      <alignment horizontal="center" shrinkToFit="0" vertical="bottom" wrapText="0"/>
    </xf>
    <xf borderId="8" fillId="2" fontId="5" numFmtId="164" xfId="0" applyAlignment="1" applyBorder="1" applyFont="1" applyNumberFormat="1">
      <alignment horizontal="center" shrinkToFit="0" vertical="center" wrapText="0"/>
    </xf>
    <xf borderId="11" fillId="3" fontId="5" numFmtId="164" xfId="0" applyAlignment="1" applyBorder="1" applyFill="1" applyFont="1" applyNumberFormat="1">
      <alignment horizontal="center" shrinkToFit="0" vertical="center" wrapText="1"/>
    </xf>
    <xf borderId="11" fillId="2" fontId="5" numFmtId="164" xfId="0" applyAlignment="1" applyBorder="1" applyFont="1" applyNumberFormat="1">
      <alignment horizontal="center" shrinkToFit="0" vertical="center" wrapText="1"/>
    </xf>
    <xf borderId="11" fillId="2" fontId="5" numFmtId="49" xfId="0" applyAlignment="1" applyBorder="1" applyFont="1" applyNumberFormat="1">
      <alignment horizontal="center" shrinkToFit="0" vertical="center" wrapText="0"/>
    </xf>
    <xf borderId="11" fillId="2" fontId="5" numFmtId="164" xfId="0" applyAlignment="1" applyBorder="1" applyFont="1" applyNumberFormat="1">
      <alignment horizontal="center" shrinkToFit="0" vertical="bottom" wrapText="0"/>
    </xf>
    <xf borderId="15" fillId="0" fontId="6" numFmtId="0" xfId="0" applyBorder="1" applyFont="1"/>
    <xf borderId="16" fillId="2" fontId="5" numFmtId="0" xfId="0" applyAlignment="1" applyBorder="1" applyFont="1">
      <alignment horizontal="center" shrinkToFit="0" vertical="center" wrapText="0"/>
    </xf>
    <xf borderId="8" fillId="3" fontId="5" numFmtId="164" xfId="0" applyAlignment="1" applyBorder="1" applyFont="1" applyNumberFormat="1">
      <alignment horizontal="center" shrinkToFit="0" vertical="center" wrapText="1"/>
    </xf>
    <xf borderId="8" fillId="2" fontId="7" numFmtId="164" xfId="0" applyAlignment="1" applyBorder="1" applyFont="1" applyNumberFormat="1">
      <alignment horizontal="center" shrinkToFit="0" vertical="center" wrapText="1"/>
    </xf>
    <xf borderId="17" fillId="0" fontId="6" numFmtId="0" xfId="0" applyBorder="1" applyFont="1"/>
    <xf borderId="18" fillId="2" fontId="5" numFmtId="164" xfId="0" applyAlignment="1" applyBorder="1" applyFont="1" applyNumberFormat="1">
      <alignment horizontal="center" shrinkToFit="0" vertical="center" wrapText="1"/>
    </xf>
    <xf borderId="19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22" fillId="2" fontId="5" numFmtId="164" xfId="0" applyAlignment="1" applyBorder="1" applyFont="1" applyNumberFormat="1">
      <alignment horizontal="center" shrinkToFit="0" vertical="center" wrapText="0"/>
    </xf>
    <xf borderId="23" fillId="0" fontId="6" numFmtId="0" xfId="0" applyBorder="1" applyFont="1"/>
    <xf borderId="24" fillId="0" fontId="6" numFmtId="0" xfId="0" applyBorder="1" applyFont="1"/>
    <xf borderId="8" fillId="3" fontId="5" numFmtId="49" xfId="0" applyAlignment="1" applyBorder="1" applyFont="1" applyNumberFormat="1">
      <alignment horizontal="center" shrinkToFit="0" vertical="center" wrapText="1"/>
    </xf>
    <xf borderId="25" fillId="0" fontId="6" numFmtId="0" xfId="0" applyBorder="1" applyFont="1"/>
    <xf borderId="26" fillId="2" fontId="5" numFmtId="0" xfId="0" applyAlignment="1" applyBorder="1" applyFont="1">
      <alignment horizontal="center" shrinkToFit="0" vertical="center" wrapText="0"/>
    </xf>
    <xf borderId="18" fillId="2" fontId="5" numFmtId="0" xfId="0" applyAlignment="1" applyBorder="1" applyFont="1">
      <alignment horizontal="center" shrinkToFit="0" vertical="center" wrapText="1"/>
    </xf>
    <xf borderId="27" fillId="2" fontId="7" numFmtId="164" xfId="0" applyAlignment="1" applyBorder="1" applyFont="1" applyNumberFormat="1">
      <alignment horizontal="center" shrinkToFit="0" vertical="center" wrapText="1"/>
    </xf>
    <xf borderId="28" fillId="2" fontId="7" numFmtId="164" xfId="0" applyAlignment="1" applyBorder="1" applyFont="1" applyNumberFormat="1">
      <alignment horizontal="center" shrinkToFit="0" vertical="center" wrapText="1"/>
    </xf>
    <xf borderId="29" fillId="2" fontId="7" numFmtId="164" xfId="0" applyAlignment="1" applyBorder="1" applyFont="1" applyNumberFormat="1">
      <alignment horizontal="center" shrinkToFit="0" vertical="center" wrapText="1"/>
    </xf>
    <xf borderId="30" fillId="2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28" fillId="2" fontId="8" numFmtId="0" xfId="0" applyAlignment="1" applyBorder="1" applyFont="1">
      <alignment shrinkToFit="0" vertical="bottom" wrapText="0"/>
    </xf>
    <xf borderId="29" fillId="2" fontId="8" numFmtId="0" xfId="0" applyAlignment="1" applyBorder="1" applyFont="1">
      <alignment horizontal="center" shrinkToFit="0" vertical="bottom" wrapText="0"/>
    </xf>
    <xf borderId="27" fillId="2" fontId="8" numFmtId="1" xfId="0" applyAlignment="1" applyBorder="1" applyFont="1" applyNumberFormat="1">
      <alignment shrinkToFit="0" vertical="bottom" wrapText="0"/>
    </xf>
    <xf borderId="28" fillId="2" fontId="8" numFmtId="1" xfId="0" applyAlignment="1" applyBorder="1" applyFont="1" applyNumberFormat="1">
      <alignment shrinkToFit="0" vertical="bottom" wrapText="0"/>
    </xf>
    <xf borderId="28" fillId="3" fontId="8" numFmtId="1" xfId="0" applyAlignment="1" applyBorder="1" applyFont="1" applyNumberFormat="1">
      <alignment horizontal="right" shrinkToFit="0" vertical="center" wrapText="0"/>
    </xf>
    <xf borderId="28" fillId="3" fontId="8" numFmtId="1" xfId="0" applyAlignment="1" applyBorder="1" applyFont="1" applyNumberFormat="1">
      <alignment horizontal="right" shrinkToFit="0" vertical="bottom" wrapText="0"/>
    </xf>
    <xf borderId="28" fillId="3" fontId="8" numFmtId="1" xfId="0" applyAlignment="1" applyBorder="1" applyFont="1" applyNumberFormat="1">
      <alignment shrinkToFit="0" vertical="bottom" wrapText="0"/>
    </xf>
    <xf borderId="28" fillId="2" fontId="9" numFmtId="1" xfId="0" applyAlignment="1" applyBorder="1" applyFont="1" applyNumberFormat="1">
      <alignment shrinkToFit="0" vertical="bottom" wrapText="0"/>
    </xf>
    <xf borderId="28" fillId="2" fontId="10" numFmtId="1" xfId="0" applyAlignment="1" applyBorder="1" applyFont="1" applyNumberFormat="1">
      <alignment shrinkToFit="0" vertical="bottom" wrapText="0"/>
    </xf>
    <xf borderId="29" fillId="2" fontId="10" numFmtId="1" xfId="0" applyAlignment="1" applyBorder="1" applyFont="1" applyNumberFormat="1">
      <alignment shrinkToFit="0" vertical="bottom" wrapText="0"/>
    </xf>
    <xf borderId="30" fillId="2" fontId="8" numFmtId="0" xfId="0" applyAlignment="1" applyBorder="1" applyFont="1">
      <alignment horizontal="center" shrinkToFit="0" vertical="bottom" wrapText="0"/>
    </xf>
    <xf borderId="28" fillId="2" fontId="11" numFmtId="0" xfId="0" applyAlignment="1" applyBorder="1" applyFont="1">
      <alignment shrinkToFit="0" vertical="bottom" wrapText="0"/>
    </xf>
    <xf borderId="29" fillId="2" fontId="11" numFmtId="0" xfId="0" applyAlignment="1" applyBorder="1" applyFont="1">
      <alignment horizontal="center" shrinkToFit="0" vertical="bottom" wrapText="0"/>
    </xf>
    <xf borderId="27" fillId="2" fontId="11" numFmtId="1" xfId="0" applyAlignment="1" applyBorder="1" applyFont="1" applyNumberFormat="1">
      <alignment horizontal="right" shrinkToFit="0" vertical="center" wrapText="0"/>
    </xf>
    <xf borderId="28" fillId="2" fontId="11" numFmtId="1" xfId="0" applyAlignment="1" applyBorder="1" applyFont="1" applyNumberFormat="1">
      <alignment horizontal="right" shrinkToFit="0" vertical="center" wrapText="0"/>
    </xf>
    <xf borderId="28" fillId="3" fontId="11" numFmtId="1" xfId="0" applyAlignment="1" applyBorder="1" applyFont="1" applyNumberFormat="1">
      <alignment horizontal="right" shrinkToFit="0" vertical="center" wrapText="0"/>
    </xf>
    <xf borderId="28" fillId="0" fontId="11" numFmtId="1" xfId="0" applyAlignment="1" applyBorder="1" applyFont="1" applyNumberFormat="1">
      <alignment horizontal="right" shrinkToFit="0" vertical="center" wrapText="0"/>
    </xf>
    <xf borderId="28" fillId="2" fontId="8" numFmtId="1" xfId="0" applyAlignment="1" applyBorder="1" applyFont="1" applyNumberFormat="1">
      <alignment shrinkToFit="0" vertical="center" wrapText="0"/>
    </xf>
    <xf borderId="28" fillId="2" fontId="11" numFmtId="1" xfId="0" applyAlignment="1" applyBorder="1" applyFont="1" applyNumberFormat="1">
      <alignment shrinkToFit="0" vertical="center" wrapText="0"/>
    </xf>
    <xf borderId="28" fillId="3" fontId="11" numFmtId="3" xfId="0" applyAlignment="1" applyBorder="1" applyFont="1" applyNumberFormat="1">
      <alignment horizontal="right" shrinkToFit="0" vertical="center" wrapText="0"/>
    </xf>
    <xf borderId="28" fillId="0" fontId="11" numFmtId="0" xfId="0" applyAlignment="1" applyBorder="1" applyFont="1">
      <alignment shrinkToFit="0" vertical="bottom" wrapText="0"/>
    </xf>
    <xf borderId="28" fillId="0" fontId="11" numFmtId="0" xfId="0" applyAlignment="1" applyBorder="1" applyFont="1">
      <alignment horizontal="right" shrinkToFit="0" vertical="bottom" wrapText="0"/>
    </xf>
    <xf borderId="28" fillId="0" fontId="11" numFmtId="1" xfId="0" applyAlignment="1" applyBorder="1" applyFont="1" applyNumberFormat="1">
      <alignment shrinkToFit="0" vertical="center" wrapText="0"/>
    </xf>
    <xf borderId="28" fillId="2" fontId="11" numFmtId="3" xfId="0" applyAlignment="1" applyBorder="1" applyFont="1" applyNumberFormat="1">
      <alignment shrinkToFit="0" vertical="center" wrapText="0"/>
    </xf>
    <xf borderId="29" fillId="2" fontId="11" numFmtId="1" xfId="0" applyAlignment="1" applyBorder="1" applyFont="1" applyNumberFormat="1">
      <alignment shrinkToFit="0" vertical="center" wrapText="0"/>
    </xf>
    <xf borderId="30" fillId="2" fontId="11" numFmtId="0" xfId="0" applyAlignment="1" applyBorder="1" applyFont="1">
      <alignment horizontal="center" shrinkToFit="0" vertical="center" wrapText="0"/>
    </xf>
    <xf borderId="28" fillId="2" fontId="8" numFmtId="1" xfId="0" applyAlignment="1" applyBorder="1" applyFont="1" applyNumberFormat="1">
      <alignment horizontal="right" shrinkToFit="0" vertical="center" wrapText="0"/>
    </xf>
    <xf borderId="27" fillId="2" fontId="8" numFmtId="1" xfId="0" applyAlignment="1" applyBorder="1" applyFont="1" applyNumberFormat="1">
      <alignment horizontal="right" shrinkToFit="0" vertical="center" wrapText="0"/>
    </xf>
    <xf borderId="28" fillId="3" fontId="8" numFmtId="1" xfId="0" applyAlignment="1" applyBorder="1" applyFont="1" applyNumberFormat="1">
      <alignment shrinkToFit="0" vertical="center" wrapText="0"/>
    </xf>
    <xf borderId="28" fillId="2" fontId="8" numFmtId="3" xfId="0" applyAlignment="1" applyBorder="1" applyFont="1" applyNumberFormat="1">
      <alignment shrinkToFit="0" vertical="center" wrapText="0"/>
    </xf>
    <xf borderId="29" fillId="2" fontId="8" numFmtId="1" xfId="0" applyAlignment="1" applyBorder="1" applyFont="1" applyNumberFormat="1">
      <alignment shrinkToFit="0" vertical="center" wrapText="0"/>
    </xf>
    <xf borderId="30" fillId="2" fontId="8" numFmtId="49" xfId="0" applyAlignment="1" applyBorder="1" applyFont="1" applyNumberFormat="1">
      <alignment horizontal="center" shrinkToFit="0" vertical="center" wrapText="0"/>
    </xf>
    <xf borderId="28" fillId="3" fontId="11" numFmtId="1" xfId="0" applyAlignment="1" applyBorder="1" applyFont="1" applyNumberFormat="1">
      <alignment shrinkToFit="0" vertical="center" wrapText="0"/>
    </xf>
    <xf borderId="28" fillId="0" fontId="11" numFmtId="1" xfId="0" applyAlignment="1" applyBorder="1" applyFont="1" applyNumberFormat="1">
      <alignment shrinkToFit="0" vertical="bottom" wrapText="0"/>
    </xf>
    <xf borderId="29" fillId="2" fontId="11" numFmtId="1" xfId="0" applyAlignment="1" applyBorder="1" applyFont="1" applyNumberFormat="1">
      <alignment horizontal="center" shrinkToFit="0" vertical="bottom" wrapText="0"/>
    </xf>
    <xf borderId="30" fillId="2" fontId="11" numFmtId="1" xfId="0" applyAlignment="1" applyBorder="1" applyFont="1" applyNumberFormat="1">
      <alignment horizontal="center" shrinkToFit="0" vertical="center" wrapText="0"/>
    </xf>
    <xf borderId="30" fillId="2" fontId="8" numFmtId="0" xfId="0" applyAlignment="1" applyBorder="1" applyFont="1">
      <alignment horizontal="center" shrinkToFit="0" vertical="center" wrapText="0"/>
    </xf>
    <xf borderId="27" fillId="3" fontId="11" numFmtId="1" xfId="0" applyAlignment="1" applyBorder="1" applyFont="1" applyNumberFormat="1">
      <alignment horizontal="right" shrinkToFit="0" vertical="center" wrapText="0"/>
    </xf>
    <xf borderId="30" fillId="2" fontId="8" numFmtId="164" xfId="0" applyAlignment="1" applyBorder="1" applyFont="1" applyNumberFormat="1">
      <alignment horizontal="center" shrinkToFit="0" vertical="center" wrapText="0"/>
    </xf>
    <xf borderId="28" fillId="2" fontId="11" numFmtId="2" xfId="0" applyAlignment="1" applyBorder="1" applyFont="1" applyNumberFormat="1">
      <alignment horizontal="right" shrinkToFit="0" vertical="center" wrapText="0"/>
    </xf>
    <xf borderId="28" fillId="2" fontId="11" numFmtId="2" xfId="0" applyAlignment="1" applyBorder="1" applyFont="1" applyNumberFormat="1">
      <alignment shrinkToFit="0" vertical="center" wrapText="0"/>
    </xf>
    <xf borderId="28" fillId="2" fontId="8" numFmtId="2" xfId="0" applyAlignment="1" applyBorder="1" applyFont="1" applyNumberFormat="1">
      <alignment shrinkToFit="0" vertical="center" wrapText="0"/>
    </xf>
    <xf borderId="29" fillId="2" fontId="12" numFmtId="0" xfId="0" applyAlignment="1" applyBorder="1" applyFont="1">
      <alignment horizontal="center" shrinkToFit="0" vertical="bottom" wrapText="0"/>
    </xf>
    <xf borderId="28" fillId="2" fontId="11" numFmtId="0" xfId="0" applyAlignment="1" applyBorder="1" applyFont="1">
      <alignment shrinkToFit="0" vertical="bottom" wrapText="1"/>
    </xf>
    <xf borderId="27" fillId="2" fontId="11" numFmtId="1" xfId="0" applyAlignment="1" applyBorder="1" applyFont="1" applyNumberFormat="1">
      <alignment shrinkToFit="0" vertical="center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27" fillId="2" fontId="8" numFmtId="1" xfId="0" applyAlignment="1" applyBorder="1" applyFont="1" applyNumberFormat="1">
      <alignment shrinkToFit="0" vertical="center" wrapText="0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28" fillId="2" fontId="5" numFmtId="1" xfId="0" applyAlignment="1" applyBorder="1" applyFont="1" applyNumberFormat="1">
      <alignment shrinkToFit="0" vertical="center" wrapText="0"/>
    </xf>
    <xf borderId="28" fillId="2" fontId="8" numFmtId="0" xfId="0" applyAlignment="1" applyBorder="1" applyFont="1">
      <alignment horizontal="right" shrinkToFit="0" vertical="bottom" wrapText="0"/>
    </xf>
    <xf borderId="31" fillId="3" fontId="8" numFmtId="1" xfId="0" applyAlignment="1" applyBorder="1" applyFont="1" applyNumberFormat="1">
      <alignment horizontal="right" shrinkToFit="0" vertical="center" wrapText="0"/>
    </xf>
    <xf borderId="32" fillId="3" fontId="8" numFmtId="1" xfId="0" applyAlignment="1" applyBorder="1" applyFont="1" applyNumberFormat="1">
      <alignment horizontal="right" shrinkToFit="0" vertical="center" wrapText="0"/>
    </xf>
    <xf borderId="32" fillId="3" fontId="8" numFmtId="1" xfId="0" applyAlignment="1" applyBorder="1" applyFont="1" applyNumberFormat="1">
      <alignment shrinkToFit="0" vertical="center" wrapText="0"/>
    </xf>
    <xf borderId="33" fillId="2" fontId="8" numFmtId="1" xfId="0" applyAlignment="1" applyBorder="1" applyFont="1" applyNumberFormat="1">
      <alignment shrinkToFit="0" vertical="center" wrapText="0"/>
    </xf>
    <xf borderId="34" fillId="2" fontId="8" numFmtId="0" xfId="0" applyAlignment="1" applyBorder="1" applyFont="1">
      <alignment horizontal="center" shrinkToFit="0" vertical="center" wrapText="0"/>
    </xf>
    <xf borderId="0" fillId="0" fontId="1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1485900</xdr:colOff>
      <xdr:row>0</xdr:row>
      <xdr:rowOff>28575</xdr:rowOff>
    </xdr:from>
    <xdr:ext cx="781050" cy="276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2.63" defaultRowHeight="15.0"/>
  <cols>
    <col customWidth="1" min="1" max="1" width="28.25"/>
    <col customWidth="1" min="2" max="2" width="9.13"/>
    <col customWidth="1" min="3" max="3" width="9.75"/>
    <col customWidth="1" min="4" max="4" width="9.38"/>
    <col customWidth="1" min="5" max="5" width="9.88"/>
    <col customWidth="1" min="6" max="6" width="10.13"/>
    <col customWidth="1" min="7" max="7" width="9.13"/>
    <col customWidth="1" min="8" max="8" width="10.13"/>
    <col customWidth="1" min="9" max="9" width="8.75"/>
    <col customWidth="1" min="10" max="10" width="7.38"/>
    <col customWidth="1" min="11" max="11" width="8.0"/>
    <col customWidth="1" min="12" max="12" width="8.13"/>
    <col customWidth="1" min="13" max="13" width="9.38"/>
    <col customWidth="1" min="14" max="14" width="9.0"/>
    <col customWidth="1" min="15" max="15" width="9.63"/>
    <col customWidth="1" min="16" max="16" width="9.13"/>
    <col customWidth="1" min="17" max="17" width="12.13"/>
    <col customWidth="1" min="18" max="18" width="8.63"/>
    <col customWidth="1" min="19" max="19" width="7.63"/>
    <col customWidth="1" min="20" max="20" width="8.25"/>
    <col customWidth="1" min="21" max="21" width="8.63"/>
    <col customWidth="1" min="22" max="22" width="7.25"/>
    <col customWidth="1" min="23" max="23" width="8.63"/>
    <col customWidth="1" min="24" max="25" width="8.88"/>
    <col customWidth="1" min="26" max="26" width="10.13"/>
    <col customWidth="1" min="27" max="27" width="8.0"/>
    <col customWidth="1" min="28" max="29" width="8.38"/>
    <col customWidth="1" hidden="1" min="30" max="30" width="7.13"/>
    <col customWidth="1" min="31" max="33" width="7.13"/>
    <col customWidth="1" min="34" max="34" width="8.38"/>
    <col customWidth="1" min="35" max="35" width="8.13"/>
    <col customWidth="1" min="36" max="36" width="8.38"/>
    <col customWidth="1" min="37" max="38" width="10.0"/>
    <col customWidth="1" min="39" max="39" width="11.38"/>
    <col customWidth="1" hidden="1" min="40" max="40" width="0.13"/>
    <col customWidth="1" hidden="1" min="41" max="41" width="7.0"/>
    <col customWidth="1" hidden="1" min="42" max="42" width="6.13"/>
    <col customWidth="1" hidden="1" min="43" max="43" width="0.13"/>
    <col customWidth="1" hidden="1" min="44" max="44" width="0.63"/>
    <col customWidth="1" hidden="1" min="45" max="45" width="0.38"/>
    <col customWidth="1" min="46" max="46" width="8.13"/>
    <col customWidth="1" min="47" max="47" width="8.63"/>
    <col customWidth="1" min="48" max="48" width="8.38"/>
    <col customWidth="1" min="49" max="49" width="8.75"/>
    <col customWidth="1" min="50" max="50" width="7.38"/>
    <col customWidth="1" min="51" max="51" width="8.38"/>
    <col customWidth="1" min="52" max="52" width="8.88"/>
    <col customWidth="1" min="53" max="53" width="9.13"/>
    <col customWidth="1" min="54" max="54" width="8.13"/>
    <col customWidth="1" min="55" max="56" width="9.38"/>
    <col customWidth="1" min="57" max="57" width="10.25"/>
    <col customWidth="1" min="58" max="60" width="9.38"/>
    <col customWidth="1" min="61" max="62" width="8.25"/>
    <col customWidth="1" min="63" max="63" width="9.0"/>
    <col customWidth="1" min="64" max="64" width="10.63"/>
    <col customWidth="1" min="65" max="66" width="9.38"/>
    <col customWidth="1" min="67" max="67" width="7.88"/>
    <col customWidth="1" min="68" max="68" width="8.25"/>
    <col customWidth="1" min="69" max="69" width="8.0"/>
    <col customWidth="1" min="70" max="72" width="9.38"/>
    <col customWidth="1" min="73" max="73" width="8.25"/>
    <col customWidth="1" min="74" max="74" width="8.75"/>
    <col customWidth="1" min="75" max="75" width="9.13"/>
    <col customWidth="1" min="76" max="76" width="10.88"/>
    <col customWidth="1" min="77" max="77" width="9.75"/>
    <col customWidth="1" min="78" max="78" width="9.25"/>
    <col customWidth="1" min="79" max="79" width="8.38"/>
    <col customWidth="1" min="80" max="80" width="8.25"/>
    <col customWidth="1" min="81" max="81" width="7.75"/>
    <col customWidth="1" min="82" max="82" width="8.88"/>
    <col customWidth="1" min="83" max="83" width="8.75"/>
    <col customWidth="1" min="84" max="84" width="10.38"/>
    <col customWidth="1" min="85" max="85" width="10.75"/>
    <col customWidth="1" min="86" max="86" width="9.38"/>
    <col customWidth="1" min="87" max="87" width="10.0"/>
    <col customWidth="1" min="88" max="88" width="8.88"/>
    <col customWidth="1" min="89" max="89" width="8.13"/>
    <col customWidth="1" min="90" max="90" width="8.63"/>
    <col customWidth="1" min="91" max="91" width="10.75"/>
    <col customWidth="1" min="92" max="92" width="11.25"/>
    <col customWidth="1" min="93" max="96" width="10.13"/>
    <col customWidth="1" min="97" max="108" width="8.25"/>
    <col customWidth="1" hidden="1" min="109" max="111" width="8.25"/>
    <col customWidth="1" min="112" max="118" width="8.25"/>
    <col customWidth="1" min="119" max="122" width="8.75"/>
    <col customWidth="1" min="123" max="123" width="10.13"/>
    <col customWidth="1" min="124" max="124" width="8.0"/>
    <col customWidth="1" min="125" max="125" width="8.63"/>
    <col customWidth="1" min="126" max="126" width="8.75"/>
    <col customWidth="1" min="127" max="129" width="10.88"/>
    <col customWidth="1" min="130" max="132" width="9.63"/>
    <col customWidth="1" hidden="1" min="133" max="133" width="0.13"/>
    <col customWidth="1" hidden="1" min="134" max="134" width="9.63"/>
    <col customWidth="1" hidden="1" min="135" max="135" width="0.13"/>
    <col customWidth="1" min="136" max="137" width="8.38"/>
    <col customWidth="1" min="138" max="138" width="8.0"/>
    <col customWidth="1" min="139" max="139" width="9.63"/>
    <col customWidth="1" min="140" max="140" width="10.88"/>
    <col customWidth="1" min="141" max="141" width="9.13"/>
    <col customWidth="1" min="142" max="142" width="9.88"/>
    <col customWidth="1" min="143" max="143" width="9.13"/>
  </cols>
  <sheetData>
    <row r="1" ht="15.0" customHeight="1">
      <c r="A1" s="1"/>
      <c r="B1" s="1"/>
      <c r="C1" s="1" t="s">
        <v>0</v>
      </c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 t="s">
        <v>1</v>
      </c>
      <c r="P1" s="1"/>
      <c r="Q1" s="1"/>
      <c r="R1" s="3"/>
      <c r="S1" s="4"/>
      <c r="T1" s="1"/>
      <c r="U1" s="4"/>
      <c r="V1" s="4"/>
      <c r="W1" s="1"/>
      <c r="X1" s="4"/>
      <c r="Y1" s="4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5"/>
      <c r="CE1" s="5"/>
      <c r="CF1" s="5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6"/>
      <c r="ED1" s="6"/>
      <c r="EE1" s="1"/>
      <c r="EF1" s="1"/>
      <c r="EG1" s="1"/>
      <c r="EH1" s="1"/>
      <c r="EI1" s="1"/>
      <c r="EJ1" s="1"/>
      <c r="EK1" s="1"/>
      <c r="EL1" s="3"/>
      <c r="EM1" s="2"/>
    </row>
    <row r="2" ht="4.5" customHeight="1">
      <c r="A2" s="7"/>
      <c r="B2" s="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8"/>
      <c r="T2" s="9"/>
      <c r="U2" s="8"/>
      <c r="V2" s="8"/>
      <c r="W2" s="9"/>
      <c r="X2" s="8"/>
      <c r="Y2" s="8"/>
      <c r="Z2" s="9"/>
      <c r="AA2" s="9"/>
      <c r="AB2" s="9"/>
      <c r="AC2" s="9"/>
      <c r="AD2" s="9"/>
      <c r="AE2" s="9"/>
      <c r="AF2" s="9"/>
      <c r="AG2" s="9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5"/>
      <c r="CE2" s="5"/>
      <c r="CF2" s="5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3"/>
      <c r="EM2" s="2"/>
    </row>
    <row r="3" ht="9.0" customHeight="1">
      <c r="A3" s="10" t="s">
        <v>2</v>
      </c>
      <c r="B3" s="10" t="s">
        <v>3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4"/>
      <c r="P3" s="14"/>
      <c r="Q3" s="14"/>
      <c r="R3" s="14"/>
      <c r="S3" s="14"/>
      <c r="T3" s="14"/>
      <c r="U3" s="15"/>
      <c r="V3" s="12"/>
      <c r="W3" s="12"/>
      <c r="X3" s="12"/>
      <c r="Y3" s="12"/>
      <c r="Z3" s="13"/>
      <c r="AA3" s="16"/>
      <c r="AB3" s="17"/>
      <c r="AC3" s="17"/>
      <c r="AD3" s="17"/>
      <c r="AE3" s="17"/>
      <c r="AF3" s="17"/>
      <c r="AG3" s="17"/>
      <c r="AH3" s="17"/>
      <c r="AI3" s="17"/>
      <c r="AJ3" s="18"/>
      <c r="AK3" s="19" t="s">
        <v>4</v>
      </c>
      <c r="AL3" s="20"/>
      <c r="AM3" s="21"/>
      <c r="AN3" s="11"/>
      <c r="AO3" s="12"/>
      <c r="AP3" s="12"/>
      <c r="AQ3" s="12"/>
      <c r="AR3" s="12"/>
      <c r="AS3" s="12"/>
      <c r="AT3" s="12"/>
      <c r="AU3" s="12"/>
      <c r="AV3" s="13"/>
      <c r="AW3" s="22" t="s">
        <v>5</v>
      </c>
      <c r="AX3" s="20"/>
      <c r="AY3" s="21"/>
      <c r="AZ3" s="11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3"/>
      <c r="BL3" s="22" t="s">
        <v>6</v>
      </c>
      <c r="BM3" s="20"/>
      <c r="BN3" s="21"/>
      <c r="BO3" s="23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3"/>
      <c r="CM3" s="24" t="s">
        <v>7</v>
      </c>
      <c r="CN3" s="17"/>
      <c r="CO3" s="18"/>
      <c r="CP3" s="25"/>
      <c r="CQ3" s="25"/>
      <c r="CR3" s="25"/>
      <c r="CS3" s="26"/>
      <c r="CT3" s="17"/>
      <c r="CU3" s="17"/>
      <c r="CV3" s="17"/>
      <c r="CW3" s="17"/>
      <c r="CX3" s="17"/>
      <c r="CY3" s="17"/>
      <c r="CZ3" s="17"/>
      <c r="DA3" s="18"/>
      <c r="DB3" s="27" t="s">
        <v>8</v>
      </c>
      <c r="DC3" s="20"/>
      <c r="DD3" s="21"/>
      <c r="DE3" s="26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8"/>
      <c r="DW3" s="28" t="s">
        <v>9</v>
      </c>
      <c r="DX3" s="20"/>
      <c r="DY3" s="21"/>
      <c r="DZ3" s="22" t="s">
        <v>10</v>
      </c>
      <c r="EA3" s="20"/>
      <c r="EB3" s="21"/>
      <c r="EC3" s="28" t="s">
        <v>11</v>
      </c>
      <c r="ED3" s="20"/>
      <c r="EE3" s="21"/>
      <c r="EF3" s="29" t="s">
        <v>12</v>
      </c>
      <c r="EG3" s="20"/>
      <c r="EH3" s="21"/>
      <c r="EI3" s="30" t="s">
        <v>13</v>
      </c>
      <c r="EJ3" s="20"/>
      <c r="EK3" s="31"/>
      <c r="EL3" s="32" t="s">
        <v>3</v>
      </c>
      <c r="EM3" s="2"/>
    </row>
    <row r="4" ht="33.0" customHeight="1">
      <c r="A4" s="10"/>
      <c r="B4" s="10"/>
      <c r="C4" s="26" t="s">
        <v>14</v>
      </c>
      <c r="D4" s="17"/>
      <c r="E4" s="18"/>
      <c r="F4" s="26" t="s">
        <v>15</v>
      </c>
      <c r="G4" s="17"/>
      <c r="H4" s="18"/>
      <c r="I4" s="33" t="s">
        <v>16</v>
      </c>
      <c r="J4" s="17"/>
      <c r="K4" s="18"/>
      <c r="L4" s="26" t="s">
        <v>17</v>
      </c>
      <c r="M4" s="17"/>
      <c r="N4" s="18"/>
      <c r="O4" s="34" t="s">
        <v>18</v>
      </c>
      <c r="P4" s="17"/>
      <c r="Q4" s="18"/>
      <c r="R4" s="34" t="s">
        <v>19</v>
      </c>
      <c r="S4" s="17"/>
      <c r="T4" s="18"/>
      <c r="U4" s="34" t="s">
        <v>20</v>
      </c>
      <c r="V4" s="17"/>
      <c r="W4" s="18"/>
      <c r="X4" s="26" t="s">
        <v>21</v>
      </c>
      <c r="Y4" s="17"/>
      <c r="Z4" s="35"/>
      <c r="AA4" s="26" t="s">
        <v>22</v>
      </c>
      <c r="AB4" s="17"/>
      <c r="AC4" s="18"/>
      <c r="AD4" s="36" t="s">
        <v>23</v>
      </c>
      <c r="AE4" s="26" t="s">
        <v>24</v>
      </c>
      <c r="AF4" s="17"/>
      <c r="AG4" s="18"/>
      <c r="AH4" s="33" t="s">
        <v>25</v>
      </c>
      <c r="AI4" s="17"/>
      <c r="AJ4" s="18"/>
      <c r="AK4" s="37"/>
      <c r="AL4" s="38"/>
      <c r="AM4" s="39"/>
      <c r="AN4" s="26" t="s">
        <v>26</v>
      </c>
      <c r="AO4" s="17"/>
      <c r="AP4" s="18"/>
      <c r="AQ4" s="26"/>
      <c r="AR4" s="17"/>
      <c r="AS4" s="18"/>
      <c r="AT4" s="26" t="s">
        <v>27</v>
      </c>
      <c r="AU4" s="17"/>
      <c r="AV4" s="18"/>
      <c r="AW4" s="37"/>
      <c r="AX4" s="38"/>
      <c r="AY4" s="39"/>
      <c r="AZ4" s="26" t="s">
        <v>28</v>
      </c>
      <c r="BA4" s="17"/>
      <c r="BB4" s="18"/>
      <c r="BC4" s="26" t="s">
        <v>29</v>
      </c>
      <c r="BD4" s="17"/>
      <c r="BE4" s="18"/>
      <c r="BF4" s="26" t="s">
        <v>30</v>
      </c>
      <c r="BG4" s="17"/>
      <c r="BH4" s="18"/>
      <c r="BI4" s="26" t="s">
        <v>31</v>
      </c>
      <c r="BJ4" s="17"/>
      <c r="BK4" s="18"/>
      <c r="BL4" s="37"/>
      <c r="BM4" s="38"/>
      <c r="BN4" s="39"/>
      <c r="BO4" s="26" t="s">
        <v>32</v>
      </c>
      <c r="BP4" s="17"/>
      <c r="BQ4" s="18"/>
      <c r="BR4" s="26" t="s">
        <v>33</v>
      </c>
      <c r="BS4" s="17"/>
      <c r="BT4" s="18"/>
      <c r="BU4" s="33" t="s">
        <v>34</v>
      </c>
      <c r="BV4" s="17"/>
      <c r="BW4" s="18"/>
      <c r="BX4" s="26" t="s">
        <v>35</v>
      </c>
      <c r="BY4" s="17"/>
      <c r="BZ4" s="18"/>
      <c r="CA4" s="26" t="s">
        <v>36</v>
      </c>
      <c r="CB4" s="17"/>
      <c r="CC4" s="18"/>
      <c r="CD4" s="26" t="s">
        <v>37</v>
      </c>
      <c r="CE4" s="17"/>
      <c r="CF4" s="18"/>
      <c r="CG4" s="33" t="s">
        <v>38</v>
      </c>
      <c r="CH4" s="17"/>
      <c r="CI4" s="18"/>
      <c r="CJ4" s="33" t="s">
        <v>39</v>
      </c>
      <c r="CK4" s="17"/>
      <c r="CL4" s="18"/>
      <c r="CM4" s="40" t="s">
        <v>40</v>
      </c>
      <c r="CN4" s="41"/>
      <c r="CO4" s="42"/>
      <c r="CP4" s="26" t="s">
        <v>41</v>
      </c>
      <c r="CQ4" s="17"/>
      <c r="CR4" s="18"/>
      <c r="CS4" s="26" t="s">
        <v>42</v>
      </c>
      <c r="CT4" s="17"/>
      <c r="CU4" s="18"/>
      <c r="CV4" s="26" t="s">
        <v>43</v>
      </c>
      <c r="CW4" s="17"/>
      <c r="CX4" s="18"/>
      <c r="CY4" s="26" t="s">
        <v>44</v>
      </c>
      <c r="CZ4" s="17"/>
      <c r="DA4" s="18"/>
      <c r="DB4" s="37"/>
      <c r="DC4" s="38"/>
      <c r="DD4" s="39"/>
      <c r="DE4" s="26" t="s">
        <v>45</v>
      </c>
      <c r="DF4" s="17"/>
      <c r="DG4" s="18"/>
      <c r="DH4" s="33" t="s">
        <v>46</v>
      </c>
      <c r="DI4" s="17"/>
      <c r="DJ4" s="18"/>
      <c r="DK4" s="43" t="s">
        <v>47</v>
      </c>
      <c r="DL4" s="17"/>
      <c r="DM4" s="18"/>
      <c r="DN4" s="33" t="s">
        <v>48</v>
      </c>
      <c r="DO4" s="17"/>
      <c r="DP4" s="18"/>
      <c r="DQ4" s="26" t="s">
        <v>49</v>
      </c>
      <c r="DR4" s="17"/>
      <c r="DS4" s="18"/>
      <c r="DT4" s="26" t="s">
        <v>50</v>
      </c>
      <c r="DU4" s="17"/>
      <c r="DV4" s="18"/>
      <c r="DW4" s="37"/>
      <c r="DX4" s="38"/>
      <c r="DY4" s="39"/>
      <c r="DZ4" s="37"/>
      <c r="EA4" s="38"/>
      <c r="EB4" s="39"/>
      <c r="EC4" s="37"/>
      <c r="ED4" s="38"/>
      <c r="EE4" s="39"/>
      <c r="EF4" s="37"/>
      <c r="EG4" s="38"/>
      <c r="EH4" s="39"/>
      <c r="EI4" s="37"/>
      <c r="EJ4" s="38"/>
      <c r="EK4" s="44"/>
      <c r="EL4" s="45"/>
      <c r="EM4" s="2"/>
    </row>
    <row r="5" ht="21.0" customHeight="1">
      <c r="A5" s="46"/>
      <c r="B5" s="46"/>
      <c r="C5" s="47" t="s">
        <v>51</v>
      </c>
      <c r="D5" s="48" t="s">
        <v>52</v>
      </c>
      <c r="E5" s="48" t="s">
        <v>53</v>
      </c>
      <c r="F5" s="48" t="s">
        <v>51</v>
      </c>
      <c r="G5" s="48" t="s">
        <v>52</v>
      </c>
      <c r="H5" s="48" t="s">
        <v>53</v>
      </c>
      <c r="I5" s="48" t="s">
        <v>51</v>
      </c>
      <c r="J5" s="48" t="s">
        <v>52</v>
      </c>
      <c r="K5" s="48" t="s">
        <v>53</v>
      </c>
      <c r="L5" s="48" t="s">
        <v>51</v>
      </c>
      <c r="M5" s="48" t="s">
        <v>52</v>
      </c>
      <c r="N5" s="48" t="s">
        <v>53</v>
      </c>
      <c r="O5" s="48" t="s">
        <v>51</v>
      </c>
      <c r="P5" s="48" t="s">
        <v>52</v>
      </c>
      <c r="Q5" s="48" t="s">
        <v>53</v>
      </c>
      <c r="R5" s="48" t="s">
        <v>51</v>
      </c>
      <c r="S5" s="48" t="s">
        <v>52</v>
      </c>
      <c r="T5" s="48" t="s">
        <v>53</v>
      </c>
      <c r="U5" s="48" t="s">
        <v>51</v>
      </c>
      <c r="V5" s="48" t="s">
        <v>52</v>
      </c>
      <c r="W5" s="48" t="s">
        <v>53</v>
      </c>
      <c r="X5" s="48" t="s">
        <v>51</v>
      </c>
      <c r="Y5" s="48" t="s">
        <v>52</v>
      </c>
      <c r="Z5" s="48" t="s">
        <v>53</v>
      </c>
      <c r="AA5" s="48" t="s">
        <v>51</v>
      </c>
      <c r="AB5" s="48" t="s">
        <v>52</v>
      </c>
      <c r="AC5" s="48" t="s">
        <v>53</v>
      </c>
      <c r="AD5" s="48" t="s">
        <v>54</v>
      </c>
      <c r="AE5" s="48" t="s">
        <v>51</v>
      </c>
      <c r="AF5" s="48" t="s">
        <v>52</v>
      </c>
      <c r="AG5" s="48" t="s">
        <v>53</v>
      </c>
      <c r="AH5" s="48" t="s">
        <v>51</v>
      </c>
      <c r="AI5" s="48" t="s">
        <v>52</v>
      </c>
      <c r="AJ5" s="48" t="s">
        <v>53</v>
      </c>
      <c r="AK5" s="48" t="s">
        <v>51</v>
      </c>
      <c r="AL5" s="48" t="s">
        <v>52</v>
      </c>
      <c r="AM5" s="48" t="s">
        <v>53</v>
      </c>
      <c r="AN5" s="48" t="s">
        <v>54</v>
      </c>
      <c r="AO5" s="48" t="s">
        <v>55</v>
      </c>
      <c r="AP5" s="48" t="s">
        <v>56</v>
      </c>
      <c r="AQ5" s="48" t="s">
        <v>54</v>
      </c>
      <c r="AR5" s="48" t="s">
        <v>55</v>
      </c>
      <c r="AS5" s="48" t="s">
        <v>56</v>
      </c>
      <c r="AT5" s="48" t="s">
        <v>51</v>
      </c>
      <c r="AU5" s="48" t="s">
        <v>52</v>
      </c>
      <c r="AV5" s="48" t="s">
        <v>53</v>
      </c>
      <c r="AW5" s="48" t="s">
        <v>51</v>
      </c>
      <c r="AX5" s="48" t="s">
        <v>52</v>
      </c>
      <c r="AY5" s="48" t="s">
        <v>53</v>
      </c>
      <c r="AZ5" s="48" t="s">
        <v>51</v>
      </c>
      <c r="BA5" s="48" t="s">
        <v>52</v>
      </c>
      <c r="BB5" s="48" t="s">
        <v>53</v>
      </c>
      <c r="BC5" s="48" t="s">
        <v>51</v>
      </c>
      <c r="BD5" s="48" t="s">
        <v>52</v>
      </c>
      <c r="BE5" s="48" t="s">
        <v>53</v>
      </c>
      <c r="BF5" s="48" t="s">
        <v>51</v>
      </c>
      <c r="BG5" s="48" t="s">
        <v>52</v>
      </c>
      <c r="BH5" s="48" t="s">
        <v>53</v>
      </c>
      <c r="BI5" s="48" t="s">
        <v>51</v>
      </c>
      <c r="BJ5" s="48" t="s">
        <v>52</v>
      </c>
      <c r="BK5" s="48" t="s">
        <v>53</v>
      </c>
      <c r="BL5" s="48" t="s">
        <v>51</v>
      </c>
      <c r="BM5" s="48" t="s">
        <v>52</v>
      </c>
      <c r="BN5" s="48" t="s">
        <v>53</v>
      </c>
      <c r="BO5" s="48" t="s">
        <v>51</v>
      </c>
      <c r="BP5" s="48" t="s">
        <v>52</v>
      </c>
      <c r="BQ5" s="48" t="s">
        <v>53</v>
      </c>
      <c r="BR5" s="48" t="s">
        <v>51</v>
      </c>
      <c r="BS5" s="48" t="s">
        <v>52</v>
      </c>
      <c r="BT5" s="48" t="s">
        <v>53</v>
      </c>
      <c r="BU5" s="48" t="s">
        <v>51</v>
      </c>
      <c r="BV5" s="48" t="s">
        <v>52</v>
      </c>
      <c r="BW5" s="48" t="s">
        <v>53</v>
      </c>
      <c r="BX5" s="48" t="s">
        <v>51</v>
      </c>
      <c r="BY5" s="48" t="s">
        <v>52</v>
      </c>
      <c r="BZ5" s="48" t="s">
        <v>53</v>
      </c>
      <c r="CA5" s="48" t="s">
        <v>51</v>
      </c>
      <c r="CB5" s="48" t="s">
        <v>52</v>
      </c>
      <c r="CC5" s="48" t="s">
        <v>53</v>
      </c>
      <c r="CD5" s="48" t="s">
        <v>51</v>
      </c>
      <c r="CE5" s="48" t="s">
        <v>52</v>
      </c>
      <c r="CF5" s="48" t="s">
        <v>53</v>
      </c>
      <c r="CG5" s="48" t="s">
        <v>51</v>
      </c>
      <c r="CH5" s="48" t="s">
        <v>52</v>
      </c>
      <c r="CI5" s="48" t="s">
        <v>53</v>
      </c>
      <c r="CJ5" s="48" t="s">
        <v>51</v>
      </c>
      <c r="CK5" s="48" t="s">
        <v>52</v>
      </c>
      <c r="CL5" s="48" t="s">
        <v>53</v>
      </c>
      <c r="CM5" s="48" t="s">
        <v>51</v>
      </c>
      <c r="CN5" s="48" t="s">
        <v>52</v>
      </c>
      <c r="CO5" s="48" t="s">
        <v>53</v>
      </c>
      <c r="CP5" s="48" t="s">
        <v>51</v>
      </c>
      <c r="CQ5" s="48" t="s">
        <v>52</v>
      </c>
      <c r="CR5" s="48" t="s">
        <v>53</v>
      </c>
      <c r="CS5" s="48" t="s">
        <v>51</v>
      </c>
      <c r="CT5" s="48" t="s">
        <v>52</v>
      </c>
      <c r="CU5" s="48" t="s">
        <v>53</v>
      </c>
      <c r="CV5" s="48" t="s">
        <v>51</v>
      </c>
      <c r="CW5" s="48" t="s">
        <v>52</v>
      </c>
      <c r="CX5" s="48" t="s">
        <v>53</v>
      </c>
      <c r="CY5" s="48" t="s">
        <v>51</v>
      </c>
      <c r="CZ5" s="48" t="s">
        <v>52</v>
      </c>
      <c r="DA5" s="48" t="s">
        <v>53</v>
      </c>
      <c r="DB5" s="48" t="s">
        <v>51</v>
      </c>
      <c r="DC5" s="48" t="s">
        <v>52</v>
      </c>
      <c r="DD5" s="48" t="s">
        <v>53</v>
      </c>
      <c r="DE5" s="48" t="s">
        <v>54</v>
      </c>
      <c r="DF5" s="48" t="s">
        <v>55</v>
      </c>
      <c r="DG5" s="48" t="s">
        <v>56</v>
      </c>
      <c r="DH5" s="48" t="s">
        <v>51</v>
      </c>
      <c r="DI5" s="48" t="s">
        <v>52</v>
      </c>
      <c r="DJ5" s="48" t="s">
        <v>53</v>
      </c>
      <c r="DK5" s="48" t="s">
        <v>51</v>
      </c>
      <c r="DL5" s="48" t="s">
        <v>52</v>
      </c>
      <c r="DM5" s="48" t="s">
        <v>53</v>
      </c>
      <c r="DN5" s="48" t="s">
        <v>51</v>
      </c>
      <c r="DO5" s="48" t="s">
        <v>52</v>
      </c>
      <c r="DP5" s="48" t="s">
        <v>53</v>
      </c>
      <c r="DQ5" s="48" t="s">
        <v>51</v>
      </c>
      <c r="DR5" s="48" t="s">
        <v>52</v>
      </c>
      <c r="DS5" s="48" t="s">
        <v>53</v>
      </c>
      <c r="DT5" s="48" t="s">
        <v>51</v>
      </c>
      <c r="DU5" s="48" t="s">
        <v>52</v>
      </c>
      <c r="DV5" s="48" t="s">
        <v>53</v>
      </c>
      <c r="DW5" s="48" t="s">
        <v>51</v>
      </c>
      <c r="DX5" s="48" t="s">
        <v>52</v>
      </c>
      <c r="DY5" s="48" t="s">
        <v>53</v>
      </c>
      <c r="DZ5" s="48" t="s">
        <v>51</v>
      </c>
      <c r="EA5" s="48" t="s">
        <v>52</v>
      </c>
      <c r="EB5" s="48" t="s">
        <v>53</v>
      </c>
      <c r="EC5" s="48" t="s">
        <v>54</v>
      </c>
      <c r="ED5" s="48" t="s">
        <v>55</v>
      </c>
      <c r="EE5" s="48" t="s">
        <v>56</v>
      </c>
      <c r="EF5" s="48" t="s">
        <v>51</v>
      </c>
      <c r="EG5" s="48" t="s">
        <v>52</v>
      </c>
      <c r="EH5" s="48" t="s">
        <v>53</v>
      </c>
      <c r="EI5" s="48" t="s">
        <v>51</v>
      </c>
      <c r="EJ5" s="48" t="s">
        <v>52</v>
      </c>
      <c r="EK5" s="49" t="s">
        <v>53</v>
      </c>
      <c r="EL5" s="50"/>
      <c r="EM5" s="51"/>
    </row>
    <row r="6" ht="12.75" customHeight="1">
      <c r="A6" s="52" t="s">
        <v>57</v>
      </c>
      <c r="B6" s="53" t="s">
        <v>58</v>
      </c>
      <c r="C6" s="54">
        <f t="shared" ref="C6:DG6" si="1">SUM(C7:C10)</f>
        <v>0</v>
      </c>
      <c r="D6" s="55">
        <f t="shared" si="1"/>
        <v>0</v>
      </c>
      <c r="E6" s="55">
        <f t="shared" si="1"/>
        <v>0</v>
      </c>
      <c r="F6" s="56">
        <f t="shared" si="1"/>
        <v>63920</v>
      </c>
      <c r="G6" s="56">
        <f t="shared" si="1"/>
        <v>79291</v>
      </c>
      <c r="H6" s="56">
        <f t="shared" si="1"/>
        <v>94065</v>
      </c>
      <c r="I6" s="55">
        <f t="shared" si="1"/>
        <v>0</v>
      </c>
      <c r="J6" s="55">
        <f t="shared" si="1"/>
        <v>0</v>
      </c>
      <c r="K6" s="55">
        <f t="shared" si="1"/>
        <v>0</v>
      </c>
      <c r="L6" s="55">
        <f t="shared" si="1"/>
        <v>63920</v>
      </c>
      <c r="M6" s="55">
        <f t="shared" si="1"/>
        <v>79291</v>
      </c>
      <c r="N6" s="55">
        <f t="shared" si="1"/>
        <v>94065</v>
      </c>
      <c r="O6" s="57">
        <f t="shared" si="1"/>
        <v>0</v>
      </c>
      <c r="P6" s="58">
        <f t="shared" si="1"/>
        <v>0</v>
      </c>
      <c r="Q6" s="58">
        <f t="shared" si="1"/>
        <v>0</v>
      </c>
      <c r="R6" s="57">
        <f t="shared" si="1"/>
        <v>0</v>
      </c>
      <c r="S6" s="57">
        <f t="shared" si="1"/>
        <v>0</v>
      </c>
      <c r="T6" s="55">
        <f t="shared" si="1"/>
        <v>0</v>
      </c>
      <c r="U6" s="55">
        <f t="shared" si="1"/>
        <v>0</v>
      </c>
      <c r="V6" s="55">
        <f t="shared" si="1"/>
        <v>0</v>
      </c>
      <c r="W6" s="55">
        <f t="shared" si="1"/>
        <v>0</v>
      </c>
      <c r="X6" s="55">
        <f t="shared" si="1"/>
        <v>0</v>
      </c>
      <c r="Y6" s="55">
        <f t="shared" si="1"/>
        <v>0</v>
      </c>
      <c r="Z6" s="55">
        <f t="shared" si="1"/>
        <v>0</v>
      </c>
      <c r="AA6" s="55">
        <f t="shared" si="1"/>
        <v>0</v>
      </c>
      <c r="AB6" s="55">
        <f t="shared" si="1"/>
        <v>0</v>
      </c>
      <c r="AC6" s="55">
        <f t="shared" si="1"/>
        <v>0</v>
      </c>
      <c r="AD6" s="55">
        <f t="shared" si="1"/>
        <v>0</v>
      </c>
      <c r="AE6" s="55">
        <f t="shared" si="1"/>
        <v>0</v>
      </c>
      <c r="AF6" s="55">
        <f t="shared" si="1"/>
        <v>78591</v>
      </c>
      <c r="AG6" s="55">
        <f t="shared" si="1"/>
        <v>127883</v>
      </c>
      <c r="AH6" s="55">
        <f t="shared" si="1"/>
        <v>0</v>
      </c>
      <c r="AI6" s="55">
        <f t="shared" si="1"/>
        <v>0</v>
      </c>
      <c r="AJ6" s="55">
        <f t="shared" si="1"/>
        <v>0</v>
      </c>
      <c r="AK6" s="55">
        <f t="shared" si="1"/>
        <v>0</v>
      </c>
      <c r="AL6" s="55">
        <f t="shared" si="1"/>
        <v>78591</v>
      </c>
      <c r="AM6" s="55">
        <f t="shared" si="1"/>
        <v>0</v>
      </c>
      <c r="AN6" s="55">
        <f t="shared" si="1"/>
        <v>0</v>
      </c>
      <c r="AO6" s="55">
        <f t="shared" si="1"/>
        <v>0</v>
      </c>
      <c r="AP6" s="55">
        <f t="shared" si="1"/>
        <v>0</v>
      </c>
      <c r="AQ6" s="55">
        <f t="shared" si="1"/>
        <v>0</v>
      </c>
      <c r="AR6" s="55">
        <f t="shared" si="1"/>
        <v>0</v>
      </c>
      <c r="AS6" s="55">
        <f t="shared" si="1"/>
        <v>0</v>
      </c>
      <c r="AT6" s="55">
        <f t="shared" si="1"/>
        <v>0</v>
      </c>
      <c r="AU6" s="55">
        <f t="shared" si="1"/>
        <v>0</v>
      </c>
      <c r="AV6" s="55">
        <f t="shared" si="1"/>
        <v>0</v>
      </c>
      <c r="AW6" s="55">
        <f t="shared" si="1"/>
        <v>0</v>
      </c>
      <c r="AX6" s="55">
        <f t="shared" si="1"/>
        <v>0</v>
      </c>
      <c r="AY6" s="55">
        <f t="shared" si="1"/>
        <v>0</v>
      </c>
      <c r="AZ6" s="55">
        <f t="shared" si="1"/>
        <v>41448</v>
      </c>
      <c r="BA6" s="55">
        <f t="shared" si="1"/>
        <v>49851</v>
      </c>
      <c r="BB6" s="55">
        <f t="shared" si="1"/>
        <v>59780</v>
      </c>
      <c r="BC6" s="55">
        <f t="shared" si="1"/>
        <v>81365</v>
      </c>
      <c r="BD6" s="55">
        <f t="shared" si="1"/>
        <v>84761</v>
      </c>
      <c r="BE6" s="55">
        <f t="shared" si="1"/>
        <v>47535</v>
      </c>
      <c r="BF6" s="59">
        <f t="shared" si="1"/>
        <v>0</v>
      </c>
      <c r="BG6" s="55">
        <f t="shared" si="1"/>
        <v>0</v>
      </c>
      <c r="BH6" s="55">
        <f t="shared" si="1"/>
        <v>0</v>
      </c>
      <c r="BI6" s="59">
        <f t="shared" si="1"/>
        <v>0</v>
      </c>
      <c r="BJ6" s="55">
        <f t="shared" si="1"/>
        <v>0</v>
      </c>
      <c r="BK6" s="55">
        <f t="shared" si="1"/>
        <v>0</v>
      </c>
      <c r="BL6" s="55">
        <f t="shared" si="1"/>
        <v>122813</v>
      </c>
      <c r="BM6" s="55">
        <f t="shared" si="1"/>
        <v>134612</v>
      </c>
      <c r="BN6" s="55">
        <f t="shared" si="1"/>
        <v>107315</v>
      </c>
      <c r="BO6" s="57">
        <f t="shared" si="1"/>
        <v>19921</v>
      </c>
      <c r="BP6" s="57">
        <f t="shared" si="1"/>
        <v>30169</v>
      </c>
      <c r="BQ6" s="57">
        <f t="shared" si="1"/>
        <v>45500</v>
      </c>
      <c r="BR6" s="57">
        <f t="shared" si="1"/>
        <v>30210</v>
      </c>
      <c r="BS6" s="55">
        <f t="shared" si="1"/>
        <v>30428</v>
      </c>
      <c r="BT6" s="55">
        <f t="shared" si="1"/>
        <v>38700</v>
      </c>
      <c r="BU6" s="55">
        <f t="shared" si="1"/>
        <v>0</v>
      </c>
      <c r="BV6" s="55">
        <f t="shared" si="1"/>
        <v>312515</v>
      </c>
      <c r="BW6" s="55">
        <f t="shared" si="1"/>
        <v>0</v>
      </c>
      <c r="BX6" s="55">
        <f t="shared" si="1"/>
        <v>788963</v>
      </c>
      <c r="BY6" s="55">
        <f t="shared" si="1"/>
        <v>605366</v>
      </c>
      <c r="BZ6" s="55">
        <f t="shared" si="1"/>
        <v>1225000</v>
      </c>
      <c r="CA6" s="55">
        <f t="shared" si="1"/>
        <v>0</v>
      </c>
      <c r="CB6" s="55">
        <f t="shared" si="1"/>
        <v>0</v>
      </c>
      <c r="CC6" s="55">
        <f t="shared" si="1"/>
        <v>0</v>
      </c>
      <c r="CD6" s="57">
        <f t="shared" si="1"/>
        <v>633564</v>
      </c>
      <c r="CE6" s="57">
        <f t="shared" si="1"/>
        <v>740124</v>
      </c>
      <c r="CF6" s="57">
        <f t="shared" si="1"/>
        <v>888485</v>
      </c>
      <c r="CG6" s="55">
        <f t="shared" si="1"/>
        <v>0</v>
      </c>
      <c r="CH6" s="55">
        <f t="shared" si="1"/>
        <v>0</v>
      </c>
      <c r="CI6" s="55">
        <f t="shared" si="1"/>
        <v>0</v>
      </c>
      <c r="CJ6" s="55">
        <f t="shared" si="1"/>
        <v>0</v>
      </c>
      <c r="CK6" s="55">
        <f t="shared" si="1"/>
        <v>0</v>
      </c>
      <c r="CL6" s="55">
        <f t="shared" si="1"/>
        <v>0</v>
      </c>
      <c r="CM6" s="55">
        <f t="shared" si="1"/>
        <v>1472658</v>
      </c>
      <c r="CN6" s="55">
        <f t="shared" si="1"/>
        <v>1718602</v>
      </c>
      <c r="CO6" s="55">
        <f t="shared" si="1"/>
        <v>2197685</v>
      </c>
      <c r="CP6" s="55">
        <f t="shared" si="1"/>
        <v>0</v>
      </c>
      <c r="CQ6" s="55">
        <f t="shared" si="1"/>
        <v>0</v>
      </c>
      <c r="CR6" s="55">
        <f t="shared" si="1"/>
        <v>0</v>
      </c>
      <c r="CS6" s="55">
        <f t="shared" si="1"/>
        <v>107469</v>
      </c>
      <c r="CT6" s="55">
        <f t="shared" si="1"/>
        <v>123055</v>
      </c>
      <c r="CU6" s="55">
        <f t="shared" si="1"/>
        <v>142375</v>
      </c>
      <c r="CV6" s="59">
        <f t="shared" si="1"/>
        <v>0</v>
      </c>
      <c r="CW6" s="55">
        <f t="shared" si="1"/>
        <v>0</v>
      </c>
      <c r="CX6" s="55">
        <f t="shared" si="1"/>
        <v>2700</v>
      </c>
      <c r="CY6" s="55">
        <f t="shared" si="1"/>
        <v>0</v>
      </c>
      <c r="CZ6" s="55">
        <f t="shared" si="1"/>
        <v>0</v>
      </c>
      <c r="DA6" s="55">
        <f t="shared" si="1"/>
        <v>0</v>
      </c>
      <c r="DB6" s="55">
        <f t="shared" si="1"/>
        <v>107469</v>
      </c>
      <c r="DC6" s="55">
        <f t="shared" si="1"/>
        <v>123055</v>
      </c>
      <c r="DD6" s="55">
        <f t="shared" si="1"/>
        <v>145075</v>
      </c>
      <c r="DE6" s="55">
        <f t="shared" si="1"/>
        <v>0</v>
      </c>
      <c r="DF6" s="55">
        <f t="shared" si="1"/>
        <v>0</v>
      </c>
      <c r="DG6" s="55">
        <f t="shared" si="1"/>
        <v>0</v>
      </c>
      <c r="DH6" s="55"/>
      <c r="DI6" s="55"/>
      <c r="DJ6" s="55"/>
      <c r="DK6" s="55"/>
      <c r="DL6" s="55"/>
      <c r="DM6" s="55"/>
      <c r="DN6" s="55">
        <f t="shared" ref="DN6:EK6" si="2">SUM(DN7:DN10)</f>
        <v>4969</v>
      </c>
      <c r="DO6" s="55">
        <f t="shared" si="2"/>
        <v>0</v>
      </c>
      <c r="DP6" s="55">
        <f t="shared" si="2"/>
        <v>0</v>
      </c>
      <c r="DQ6" s="55">
        <f t="shared" si="2"/>
        <v>37579</v>
      </c>
      <c r="DR6" s="55">
        <f t="shared" si="2"/>
        <v>49039</v>
      </c>
      <c r="DS6" s="55">
        <f t="shared" si="2"/>
        <v>86770</v>
      </c>
      <c r="DT6" s="55">
        <f t="shared" si="2"/>
        <v>32011</v>
      </c>
      <c r="DU6" s="55">
        <f t="shared" si="2"/>
        <v>56592</v>
      </c>
      <c r="DV6" s="55">
        <f t="shared" si="2"/>
        <v>70790</v>
      </c>
      <c r="DW6" s="55">
        <f t="shared" si="2"/>
        <v>74559</v>
      </c>
      <c r="DX6" s="55">
        <f t="shared" si="2"/>
        <v>105631</v>
      </c>
      <c r="DY6" s="55">
        <f t="shared" si="2"/>
        <v>157560</v>
      </c>
      <c r="DZ6" s="55">
        <f t="shared" si="2"/>
        <v>0</v>
      </c>
      <c r="EA6" s="55">
        <f t="shared" si="2"/>
        <v>0</v>
      </c>
      <c r="EB6" s="55">
        <f t="shared" si="2"/>
        <v>0</v>
      </c>
      <c r="EC6" s="55">
        <f t="shared" si="2"/>
        <v>0</v>
      </c>
      <c r="ED6" s="55">
        <f t="shared" si="2"/>
        <v>0</v>
      </c>
      <c r="EE6" s="55">
        <f t="shared" si="2"/>
        <v>0</v>
      </c>
      <c r="EF6" s="55">
        <f t="shared" si="2"/>
        <v>0</v>
      </c>
      <c r="EG6" s="55">
        <f t="shared" si="2"/>
        <v>0</v>
      </c>
      <c r="EH6" s="55">
        <f t="shared" si="2"/>
        <v>0</v>
      </c>
      <c r="EI6" s="60">
        <f t="shared" si="2"/>
        <v>1841419</v>
      </c>
      <c r="EJ6" s="60">
        <f t="shared" si="2"/>
        <v>2239782</v>
      </c>
      <c r="EK6" s="61">
        <f t="shared" si="2"/>
        <v>2829583</v>
      </c>
      <c r="EL6" s="62" t="s">
        <v>58</v>
      </c>
      <c r="EM6" s="2"/>
    </row>
    <row r="7" ht="12.75" customHeight="1">
      <c r="A7" s="63" t="s">
        <v>59</v>
      </c>
      <c r="B7" s="64" t="s">
        <v>60</v>
      </c>
      <c r="C7" s="65"/>
      <c r="D7" s="66"/>
      <c r="E7" s="66"/>
      <c r="F7" s="67">
        <v>63920.0</v>
      </c>
      <c r="G7" s="67">
        <v>79291.0</v>
      </c>
      <c r="H7" s="68">
        <f>93565+500</f>
        <v>94065</v>
      </c>
      <c r="I7" s="66"/>
      <c r="J7" s="66"/>
      <c r="K7" s="66"/>
      <c r="L7" s="69">
        <f t="shared" ref="L7:L10" si="7">+F7+C7+I7</f>
        <v>63920</v>
      </c>
      <c r="M7" s="69">
        <f t="shared" ref="M7:M10" si="8">D7+G7</f>
        <v>79291</v>
      </c>
      <c r="N7" s="69">
        <f t="shared" ref="N7:N10" si="9">+H7+E7</f>
        <v>94065</v>
      </c>
      <c r="O7" s="66"/>
      <c r="P7" s="70"/>
      <c r="Q7" s="70"/>
      <c r="R7" s="66"/>
      <c r="S7" s="66"/>
      <c r="T7" s="70"/>
      <c r="U7" s="70"/>
      <c r="V7" s="70"/>
      <c r="W7" s="70"/>
      <c r="X7" s="69">
        <f t="shared" ref="X7:Z7" si="3">R7+U7+O7</f>
        <v>0</v>
      </c>
      <c r="Y7" s="69">
        <f t="shared" si="3"/>
        <v>0</v>
      </c>
      <c r="Z7" s="69">
        <f t="shared" si="3"/>
        <v>0</v>
      </c>
      <c r="AA7" s="67"/>
      <c r="AB7" s="67"/>
      <c r="AC7" s="70"/>
      <c r="AD7" s="70"/>
      <c r="AE7" s="70"/>
      <c r="AF7" s="71">
        <v>78591.0</v>
      </c>
      <c r="AG7" s="70">
        <v>127883.0</v>
      </c>
      <c r="AH7" s="70"/>
      <c r="AI7" s="67"/>
      <c r="AJ7" s="70"/>
      <c r="AK7" s="69">
        <f>AA7+AH7+AE7</f>
        <v>0</v>
      </c>
      <c r="AL7" s="69">
        <f t="shared" ref="AL7:AL10" si="11">AB7+AF7+AI7</f>
        <v>78591</v>
      </c>
      <c r="AM7" s="69">
        <f>AC7+AJ7</f>
        <v>0</v>
      </c>
      <c r="AN7" s="70"/>
      <c r="AO7" s="70"/>
      <c r="AP7" s="70"/>
      <c r="AQ7" s="70"/>
      <c r="AR7" s="70"/>
      <c r="AS7" s="70"/>
      <c r="AT7" s="70"/>
      <c r="AU7" s="70"/>
      <c r="AV7" s="70"/>
      <c r="AW7" s="69">
        <f t="shared" ref="AW7:AW10" si="12">+AT7+AR7+AN7</f>
        <v>0</v>
      </c>
      <c r="AX7" s="69">
        <f t="shared" ref="AX7:AX10" si="13">+AU7+AO7+AR7</f>
        <v>0</v>
      </c>
      <c r="AY7" s="69">
        <f t="shared" ref="AY7:AY10" si="14">+AV7+AR7+AP7</f>
        <v>0</v>
      </c>
      <c r="AZ7" s="67">
        <v>41448.0</v>
      </c>
      <c r="BA7" s="67">
        <v>49851.0</v>
      </c>
      <c r="BB7" s="72">
        <v>59780.0</v>
      </c>
      <c r="BC7" s="67">
        <v>81365.0</v>
      </c>
      <c r="BD7" s="67">
        <v>84761.0</v>
      </c>
      <c r="BE7" s="72">
        <f>46625+910</f>
        <v>47535</v>
      </c>
      <c r="BF7" s="70"/>
      <c r="BG7" s="70"/>
      <c r="BH7" s="70"/>
      <c r="BI7" s="70"/>
      <c r="BJ7" s="70"/>
      <c r="BK7" s="70"/>
      <c r="BL7" s="69">
        <f t="shared" ref="BL7:BN7" si="4">+BF7+BC7+AZ7+BI7</f>
        <v>122813</v>
      </c>
      <c r="BM7" s="69">
        <f t="shared" si="4"/>
        <v>134612</v>
      </c>
      <c r="BN7" s="69">
        <f t="shared" si="4"/>
        <v>107315</v>
      </c>
      <c r="BO7" s="67">
        <v>19921.0</v>
      </c>
      <c r="BP7" s="71">
        <v>30169.0</v>
      </c>
      <c r="BQ7" s="73">
        <v>45500.0</v>
      </c>
      <c r="BR7" s="67">
        <v>30210.0</v>
      </c>
      <c r="BS7" s="71">
        <v>30428.0</v>
      </c>
      <c r="BT7" s="74">
        <v>38700.0</v>
      </c>
      <c r="BU7" s="70"/>
      <c r="BV7" s="71">
        <v>312515.0</v>
      </c>
      <c r="BW7" s="70"/>
      <c r="BX7" s="71">
        <v>788963.0</v>
      </c>
      <c r="BY7" s="71">
        <v>605366.0</v>
      </c>
      <c r="BZ7" s="70">
        <v>1225000.0</v>
      </c>
      <c r="CA7" s="70"/>
      <c r="CB7" s="70"/>
      <c r="CC7" s="70"/>
      <c r="CD7" s="71">
        <v>633564.0</v>
      </c>
      <c r="CE7" s="71">
        <v>740124.0</v>
      </c>
      <c r="CF7" s="72">
        <f>564165+324320</f>
        <v>888485</v>
      </c>
      <c r="CG7" s="70"/>
      <c r="CH7" s="70"/>
      <c r="CI7" s="70"/>
      <c r="CJ7" s="70"/>
      <c r="CK7" s="70"/>
      <c r="CL7" s="70"/>
      <c r="CM7" s="69">
        <f t="shared" ref="CM7:CO7" si="5">BO7+BR7+BU7+BX7+CA7+CD7+CG7+CJ7</f>
        <v>1472658</v>
      </c>
      <c r="CN7" s="69">
        <f t="shared" si="5"/>
        <v>1718602</v>
      </c>
      <c r="CO7" s="69">
        <f t="shared" si="5"/>
        <v>2197685</v>
      </c>
      <c r="CP7" s="69"/>
      <c r="CQ7" s="69"/>
      <c r="CR7" s="69"/>
      <c r="CS7" s="67">
        <v>107469.0</v>
      </c>
      <c r="CT7" s="71">
        <v>123055.0</v>
      </c>
      <c r="CU7" s="70">
        <v>142375.0</v>
      </c>
      <c r="CV7" s="70"/>
      <c r="CW7" s="70"/>
      <c r="CX7" s="70">
        <v>2700.0</v>
      </c>
      <c r="CY7" s="70"/>
      <c r="CZ7" s="70"/>
      <c r="DA7" s="70"/>
      <c r="DB7" s="69">
        <f t="shared" ref="DB7:DB10" si="17">CS7+CV7+CY7</f>
        <v>107469</v>
      </c>
      <c r="DC7" s="69">
        <f t="shared" ref="DC7:DC10" si="18">CQ7+CT7+CW7+CZ7</f>
        <v>123055</v>
      </c>
      <c r="DD7" s="69">
        <f t="shared" ref="DD7:DD10" si="19">CU7+CX7+DA7</f>
        <v>145075</v>
      </c>
      <c r="DE7" s="70"/>
      <c r="DF7" s="70"/>
      <c r="DG7" s="70"/>
      <c r="DH7" s="70"/>
      <c r="DI7" s="70"/>
      <c r="DJ7" s="70"/>
      <c r="DK7" s="70"/>
      <c r="DL7" s="70"/>
      <c r="DM7" s="70"/>
      <c r="DN7" s="67">
        <v>4969.0</v>
      </c>
      <c r="DO7" s="70"/>
      <c r="DP7" s="70"/>
      <c r="DQ7" s="67">
        <v>37579.0</v>
      </c>
      <c r="DR7" s="67">
        <v>49039.0</v>
      </c>
      <c r="DS7" s="70">
        <v>86770.0</v>
      </c>
      <c r="DT7" s="67">
        <v>32011.0</v>
      </c>
      <c r="DU7" s="67">
        <v>56592.0</v>
      </c>
      <c r="DV7" s="70">
        <v>70790.0</v>
      </c>
      <c r="DW7" s="69">
        <f t="shared" ref="DW7:DW10" si="20">DG7+DN7+DQ7+DT7+DH7</f>
        <v>74559</v>
      </c>
      <c r="DX7" s="69">
        <f>DI7+DO7+DR7+DU7</f>
        <v>105631</v>
      </c>
      <c r="DY7" s="69">
        <f>DG7+DP7+DS7+DV7</f>
        <v>157560</v>
      </c>
      <c r="DZ7" s="70"/>
      <c r="EA7" s="70"/>
      <c r="EB7" s="70"/>
      <c r="EC7" s="75"/>
      <c r="ED7" s="75"/>
      <c r="EE7" s="75"/>
      <c r="EF7" s="75"/>
      <c r="EG7" s="75"/>
      <c r="EH7" s="70"/>
      <c r="EI7" s="70">
        <f t="shared" ref="EI7:EJ7" si="6">C7+F7+O7+R7+U7+AA7+AH7+AN7+AQ7+AT7+AZ7+BC7+BF7+BI7+BO7+BU7+BX7+CA7+CD7+CG7+CJ7+CS7+CV7+CY7+DE7+DN7+DQ7+DT7+DZ7+EC7+EF7+BR7+DH7+I7+CP7+AE7</f>
        <v>1841419</v>
      </c>
      <c r="EJ7" s="70">
        <f t="shared" si="6"/>
        <v>2239782</v>
      </c>
      <c r="EK7" s="76">
        <f t="shared" ref="EK7:EK10" si="22">E7+H7+Q7+T7+W7+AC7+AJ7+AP7+AS7+AV7+BB7+BE7+BH7+BK7+BQ7+BW7+BZ7+CC7+CF7+CI7+CL7+CU7+CX7+DA7+DG7+DP7+DS7+DV7+EB7+EE7+EH7+BT7+DJ7+K7+CR7+AG7+DM7</f>
        <v>2829583</v>
      </c>
      <c r="EL7" s="77" t="s">
        <v>60</v>
      </c>
      <c r="EM7" s="2"/>
    </row>
    <row r="8" ht="12.75" customHeight="1">
      <c r="A8" s="63" t="s">
        <v>61</v>
      </c>
      <c r="B8" s="64" t="s">
        <v>62</v>
      </c>
      <c r="C8" s="65"/>
      <c r="D8" s="66"/>
      <c r="E8" s="66"/>
      <c r="F8" s="66"/>
      <c r="G8" s="66"/>
      <c r="H8" s="66"/>
      <c r="I8" s="66"/>
      <c r="J8" s="66"/>
      <c r="K8" s="66"/>
      <c r="L8" s="69">
        <f t="shared" si="7"/>
        <v>0</v>
      </c>
      <c r="M8" s="69">
        <f t="shared" si="8"/>
        <v>0</v>
      </c>
      <c r="N8" s="69">
        <f t="shared" si="9"/>
        <v>0</v>
      </c>
      <c r="O8" s="66"/>
      <c r="P8" s="70"/>
      <c r="Q8" s="70"/>
      <c r="R8" s="66"/>
      <c r="S8" s="66"/>
      <c r="T8" s="70"/>
      <c r="U8" s="70"/>
      <c r="V8" s="70"/>
      <c r="W8" s="70"/>
      <c r="X8" s="69">
        <f t="shared" ref="X8:Z8" si="10">R8+U8+O8</f>
        <v>0</v>
      </c>
      <c r="Y8" s="69">
        <f t="shared" si="10"/>
        <v>0</v>
      </c>
      <c r="Z8" s="69">
        <f t="shared" si="10"/>
        <v>0</v>
      </c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69">
        <f t="shared" ref="AK8:AK10" si="24">AA8+AH8</f>
        <v>0</v>
      </c>
      <c r="AL8" s="69">
        <f t="shared" si="11"/>
        <v>0</v>
      </c>
      <c r="AM8" s="69">
        <f t="shared" ref="AM8:AM10" si="25">AC8+AG8+AJ8</f>
        <v>0</v>
      </c>
      <c r="AN8" s="70"/>
      <c r="AO8" s="70"/>
      <c r="AP8" s="70"/>
      <c r="AQ8" s="70"/>
      <c r="AR8" s="70"/>
      <c r="AS8" s="70"/>
      <c r="AT8" s="70"/>
      <c r="AU8" s="70"/>
      <c r="AV8" s="70"/>
      <c r="AW8" s="69">
        <f t="shared" si="12"/>
        <v>0</v>
      </c>
      <c r="AX8" s="69">
        <f t="shared" si="13"/>
        <v>0</v>
      </c>
      <c r="AY8" s="69">
        <f t="shared" si="14"/>
        <v>0</v>
      </c>
      <c r="AZ8" s="70"/>
      <c r="BA8" s="70"/>
      <c r="BB8" s="70"/>
      <c r="BC8" s="70"/>
      <c r="BD8" s="70"/>
      <c r="BE8" s="70"/>
      <c r="BF8" s="70"/>
      <c r="BG8" s="70"/>
      <c r="BH8" s="70"/>
      <c r="BI8" s="69"/>
      <c r="BJ8" s="69"/>
      <c r="BK8" s="69"/>
      <c r="BL8" s="69">
        <f t="shared" ref="BL8:BN8" si="15">+BF8+BC8+AZ8+BI8</f>
        <v>0</v>
      </c>
      <c r="BM8" s="69">
        <f t="shared" si="15"/>
        <v>0</v>
      </c>
      <c r="BN8" s="69">
        <f t="shared" si="15"/>
        <v>0</v>
      </c>
      <c r="BO8" s="66"/>
      <c r="BP8" s="66"/>
      <c r="BQ8" s="66"/>
      <c r="BR8" s="66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8"/>
      <c r="CE8" s="78"/>
      <c r="CF8" s="78"/>
      <c r="CG8" s="70"/>
      <c r="CH8" s="70"/>
      <c r="CI8" s="70"/>
      <c r="CJ8" s="70"/>
      <c r="CK8" s="70"/>
      <c r="CL8" s="70"/>
      <c r="CM8" s="69">
        <f t="shared" ref="CM8:CO8" si="16">BO8+BR8+BU8+BX8+CA8+CD8+CG8+CJ8</f>
        <v>0</v>
      </c>
      <c r="CN8" s="69">
        <f t="shared" si="16"/>
        <v>0</v>
      </c>
      <c r="CO8" s="69">
        <f t="shared" si="16"/>
        <v>0</v>
      </c>
      <c r="CP8" s="69"/>
      <c r="CQ8" s="69"/>
      <c r="CR8" s="69"/>
      <c r="CS8" s="70"/>
      <c r="CT8" s="70"/>
      <c r="CU8" s="70"/>
      <c r="CV8" s="70"/>
      <c r="CW8" s="70"/>
      <c r="CX8" s="70"/>
      <c r="CY8" s="70"/>
      <c r="CZ8" s="70"/>
      <c r="DA8" s="70"/>
      <c r="DB8" s="69">
        <f t="shared" si="17"/>
        <v>0</v>
      </c>
      <c r="DC8" s="69">
        <f t="shared" si="18"/>
        <v>0</v>
      </c>
      <c r="DD8" s="69">
        <f t="shared" si="19"/>
        <v>0</v>
      </c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69">
        <f t="shared" si="20"/>
        <v>0</v>
      </c>
      <c r="DX8" s="69">
        <f t="shared" ref="DX8:DY8" si="21">DF8+DO8+DR8+DU8</f>
        <v>0</v>
      </c>
      <c r="DY8" s="69">
        <f t="shared" si="21"/>
        <v>0</v>
      </c>
      <c r="DZ8" s="70"/>
      <c r="EA8" s="70"/>
      <c r="EB8" s="70"/>
      <c r="EC8" s="75"/>
      <c r="ED8" s="75"/>
      <c r="EE8" s="75"/>
      <c r="EF8" s="75"/>
      <c r="EG8" s="75"/>
      <c r="EH8" s="70"/>
      <c r="EI8" s="70">
        <f t="shared" ref="EI8:EI10" si="29">C8+F8+O8+R8+U8+AA8+AH8+AN8+AQ8+AT8+AZ8+BC8+BF8+BI8+BO8+BU8+BX8+CA8+CD8+CG8+CJ8+CS8+CV8+CY8+DE8+DN8+DQ8+DT8+DZ8+EC8+EF8+BR8+DH8+I8+CP8</f>
        <v>0</v>
      </c>
      <c r="EJ8" s="70">
        <f t="shared" ref="EJ8:EJ10" si="30">D8+G8+P8+S8+V8+AB8+AI8+AO8+AR8+AU8+BA8+BD8+BG8+BJ8+BP8+BV8+BY8+CB8+CE8+CH8+CK8+CT8+CW8+CZ8+DF8+DO8+DR8+DU8+EA8+ED8+EG8+BS8+DI8+J8+CQ8+AF8</f>
        <v>0</v>
      </c>
      <c r="EK8" s="76">
        <f t="shared" si="22"/>
        <v>0</v>
      </c>
      <c r="EL8" s="77" t="s">
        <v>62</v>
      </c>
      <c r="EM8" s="2"/>
    </row>
    <row r="9" ht="12.75" customHeight="1">
      <c r="A9" s="63" t="s">
        <v>63</v>
      </c>
      <c r="B9" s="64" t="s">
        <v>64</v>
      </c>
      <c r="C9" s="65"/>
      <c r="D9" s="66"/>
      <c r="E9" s="66"/>
      <c r="F9" s="66"/>
      <c r="G9" s="66"/>
      <c r="H9" s="66"/>
      <c r="I9" s="66"/>
      <c r="J9" s="66"/>
      <c r="K9" s="66"/>
      <c r="L9" s="69">
        <f t="shared" si="7"/>
        <v>0</v>
      </c>
      <c r="M9" s="69">
        <f t="shared" si="8"/>
        <v>0</v>
      </c>
      <c r="N9" s="69">
        <f t="shared" si="9"/>
        <v>0</v>
      </c>
      <c r="O9" s="70"/>
      <c r="P9" s="70"/>
      <c r="Q9" s="70"/>
      <c r="R9" s="70"/>
      <c r="S9" s="70"/>
      <c r="T9" s="70"/>
      <c r="U9" s="70"/>
      <c r="V9" s="70"/>
      <c r="W9" s="70"/>
      <c r="X9" s="69">
        <f t="shared" ref="X9:Z9" si="23">R9+U9+O9</f>
        <v>0</v>
      </c>
      <c r="Y9" s="69">
        <f t="shared" si="23"/>
        <v>0</v>
      </c>
      <c r="Z9" s="69">
        <f t="shared" si="23"/>
        <v>0</v>
      </c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69">
        <f t="shared" si="24"/>
        <v>0</v>
      </c>
      <c r="AL9" s="69">
        <f t="shared" si="11"/>
        <v>0</v>
      </c>
      <c r="AM9" s="69">
        <f t="shared" si="25"/>
        <v>0</v>
      </c>
      <c r="AN9" s="70"/>
      <c r="AO9" s="70"/>
      <c r="AP9" s="70"/>
      <c r="AQ9" s="70"/>
      <c r="AR9" s="70"/>
      <c r="AS9" s="70"/>
      <c r="AT9" s="70"/>
      <c r="AU9" s="70"/>
      <c r="AV9" s="70"/>
      <c r="AW9" s="69">
        <f t="shared" si="12"/>
        <v>0</v>
      </c>
      <c r="AX9" s="69">
        <f t="shared" si="13"/>
        <v>0</v>
      </c>
      <c r="AY9" s="69">
        <f t="shared" si="14"/>
        <v>0</v>
      </c>
      <c r="AZ9" s="70"/>
      <c r="BA9" s="70"/>
      <c r="BB9" s="70"/>
      <c r="BC9" s="70"/>
      <c r="BD9" s="70"/>
      <c r="BE9" s="70"/>
      <c r="BF9" s="70"/>
      <c r="BG9" s="70"/>
      <c r="BH9" s="70"/>
      <c r="BI9" s="69"/>
      <c r="BJ9" s="69"/>
      <c r="BK9" s="69"/>
      <c r="BL9" s="69">
        <f t="shared" ref="BL9:BN9" si="26">+BF9+BC9+AZ9+BI9</f>
        <v>0</v>
      </c>
      <c r="BM9" s="69">
        <f t="shared" si="26"/>
        <v>0</v>
      </c>
      <c r="BN9" s="69">
        <f t="shared" si="26"/>
        <v>0</v>
      </c>
      <c r="BO9" s="66"/>
      <c r="BP9" s="66"/>
      <c r="BQ9" s="66"/>
      <c r="BR9" s="66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8"/>
      <c r="CE9" s="78"/>
      <c r="CF9" s="78"/>
      <c r="CG9" s="70"/>
      <c r="CH9" s="70"/>
      <c r="CI9" s="70"/>
      <c r="CJ9" s="70"/>
      <c r="CK9" s="70"/>
      <c r="CL9" s="70"/>
      <c r="CM9" s="69">
        <f t="shared" ref="CM9:CO9" si="27">BO9+BR9+BU9+BX9+CA9+CD9+CG9+CJ9</f>
        <v>0</v>
      </c>
      <c r="CN9" s="69">
        <f t="shared" si="27"/>
        <v>0</v>
      </c>
      <c r="CO9" s="69">
        <f t="shared" si="27"/>
        <v>0</v>
      </c>
      <c r="CP9" s="69"/>
      <c r="CQ9" s="69"/>
      <c r="CR9" s="69"/>
      <c r="CS9" s="70"/>
      <c r="CT9" s="70"/>
      <c r="CU9" s="70"/>
      <c r="CV9" s="70"/>
      <c r="CW9" s="70"/>
      <c r="CX9" s="70"/>
      <c r="CY9" s="70"/>
      <c r="CZ9" s="70"/>
      <c r="DA9" s="70"/>
      <c r="DB9" s="69">
        <f t="shared" si="17"/>
        <v>0</v>
      </c>
      <c r="DC9" s="69">
        <f t="shared" si="18"/>
        <v>0</v>
      </c>
      <c r="DD9" s="69">
        <f t="shared" si="19"/>
        <v>0</v>
      </c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69">
        <f t="shared" si="20"/>
        <v>0</v>
      </c>
      <c r="DX9" s="69">
        <f t="shared" ref="DX9:DY9" si="28">DF9+DO9+DR9+DU9</f>
        <v>0</v>
      </c>
      <c r="DY9" s="69">
        <f t="shared" si="28"/>
        <v>0</v>
      </c>
      <c r="DZ9" s="70"/>
      <c r="EA9" s="70"/>
      <c r="EB9" s="70"/>
      <c r="EC9" s="75"/>
      <c r="ED9" s="75"/>
      <c r="EE9" s="75"/>
      <c r="EF9" s="75"/>
      <c r="EG9" s="75"/>
      <c r="EH9" s="70"/>
      <c r="EI9" s="70">
        <f t="shared" si="29"/>
        <v>0</v>
      </c>
      <c r="EJ9" s="70">
        <f t="shared" si="30"/>
        <v>0</v>
      </c>
      <c r="EK9" s="76">
        <f t="shared" si="22"/>
        <v>0</v>
      </c>
      <c r="EL9" s="77" t="s">
        <v>64</v>
      </c>
      <c r="EM9" s="2"/>
    </row>
    <row r="10" ht="12.75" customHeight="1">
      <c r="A10" s="63" t="s">
        <v>65</v>
      </c>
      <c r="B10" s="64" t="s">
        <v>66</v>
      </c>
      <c r="C10" s="65"/>
      <c r="D10" s="66"/>
      <c r="E10" s="66"/>
      <c r="F10" s="66"/>
      <c r="G10" s="66"/>
      <c r="H10" s="66"/>
      <c r="I10" s="66"/>
      <c r="J10" s="66"/>
      <c r="K10" s="66"/>
      <c r="L10" s="69">
        <f t="shared" si="7"/>
        <v>0</v>
      </c>
      <c r="M10" s="69">
        <f t="shared" si="8"/>
        <v>0</v>
      </c>
      <c r="N10" s="69">
        <f t="shared" si="9"/>
        <v>0</v>
      </c>
      <c r="O10" s="70"/>
      <c r="P10" s="70"/>
      <c r="Q10" s="70"/>
      <c r="R10" s="70"/>
      <c r="S10" s="70"/>
      <c r="T10" s="70"/>
      <c r="U10" s="70"/>
      <c r="V10" s="70"/>
      <c r="W10" s="70"/>
      <c r="X10" s="69">
        <f t="shared" ref="X10:Z10" si="31">R10+U10+O10</f>
        <v>0</v>
      </c>
      <c r="Y10" s="69">
        <f t="shared" si="31"/>
        <v>0</v>
      </c>
      <c r="Z10" s="69">
        <f t="shared" si="31"/>
        <v>0</v>
      </c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69">
        <f t="shared" si="24"/>
        <v>0</v>
      </c>
      <c r="AL10" s="69">
        <f t="shared" si="11"/>
        <v>0</v>
      </c>
      <c r="AM10" s="69">
        <f t="shared" si="25"/>
        <v>0</v>
      </c>
      <c r="AN10" s="70"/>
      <c r="AO10" s="70"/>
      <c r="AP10" s="70"/>
      <c r="AQ10" s="70"/>
      <c r="AR10" s="70"/>
      <c r="AS10" s="70"/>
      <c r="AT10" s="70"/>
      <c r="AU10" s="70"/>
      <c r="AV10" s="70"/>
      <c r="AW10" s="69">
        <f t="shared" si="12"/>
        <v>0</v>
      </c>
      <c r="AX10" s="69">
        <f t="shared" si="13"/>
        <v>0</v>
      </c>
      <c r="AY10" s="69">
        <f t="shared" si="14"/>
        <v>0</v>
      </c>
      <c r="AZ10" s="70"/>
      <c r="BA10" s="70"/>
      <c r="BB10" s="70"/>
      <c r="BC10" s="70"/>
      <c r="BD10" s="70"/>
      <c r="BE10" s="70"/>
      <c r="BF10" s="70"/>
      <c r="BG10" s="70"/>
      <c r="BH10" s="70"/>
      <c r="BI10" s="69"/>
      <c r="BJ10" s="69"/>
      <c r="BK10" s="69"/>
      <c r="BL10" s="69">
        <f t="shared" ref="BL10:BN10" si="32">+BF10+BC10+AZ10+BI10</f>
        <v>0</v>
      </c>
      <c r="BM10" s="69">
        <f t="shared" si="32"/>
        <v>0</v>
      </c>
      <c r="BN10" s="69">
        <f t="shared" si="32"/>
        <v>0</v>
      </c>
      <c r="BO10" s="66"/>
      <c r="BP10" s="66"/>
      <c r="BQ10" s="66"/>
      <c r="BR10" s="66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8"/>
      <c r="CE10" s="78"/>
      <c r="CF10" s="78"/>
      <c r="CG10" s="70"/>
      <c r="CH10" s="70"/>
      <c r="CI10" s="70"/>
      <c r="CJ10" s="70"/>
      <c r="CK10" s="70"/>
      <c r="CL10" s="70"/>
      <c r="CM10" s="69">
        <f t="shared" ref="CM10:CO10" si="33">BO10+BR10+BU10+BX10+CA10+CD10+CG10+CJ10</f>
        <v>0</v>
      </c>
      <c r="CN10" s="69">
        <f t="shared" si="33"/>
        <v>0</v>
      </c>
      <c r="CO10" s="69">
        <f t="shared" si="33"/>
        <v>0</v>
      </c>
      <c r="CP10" s="69"/>
      <c r="CQ10" s="69"/>
      <c r="CR10" s="69"/>
      <c r="CS10" s="70"/>
      <c r="CT10" s="70"/>
      <c r="CU10" s="70"/>
      <c r="CV10" s="70"/>
      <c r="CW10" s="70"/>
      <c r="CX10" s="70"/>
      <c r="CY10" s="70"/>
      <c r="CZ10" s="70"/>
      <c r="DA10" s="70"/>
      <c r="DB10" s="69">
        <f t="shared" si="17"/>
        <v>0</v>
      </c>
      <c r="DC10" s="69">
        <f t="shared" si="18"/>
        <v>0</v>
      </c>
      <c r="DD10" s="69">
        <f t="shared" si="19"/>
        <v>0</v>
      </c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69">
        <f t="shared" si="20"/>
        <v>0</v>
      </c>
      <c r="DX10" s="69">
        <f t="shared" ref="DX10:DY10" si="34">DF10+DO10+DR10+DU10</f>
        <v>0</v>
      </c>
      <c r="DY10" s="69">
        <f t="shared" si="34"/>
        <v>0</v>
      </c>
      <c r="DZ10" s="70"/>
      <c r="EA10" s="70"/>
      <c r="EB10" s="70"/>
      <c r="EC10" s="75"/>
      <c r="ED10" s="75"/>
      <c r="EE10" s="75"/>
      <c r="EF10" s="75"/>
      <c r="EG10" s="75"/>
      <c r="EH10" s="70"/>
      <c r="EI10" s="70">
        <f t="shared" si="29"/>
        <v>0</v>
      </c>
      <c r="EJ10" s="70">
        <f t="shared" si="30"/>
        <v>0</v>
      </c>
      <c r="EK10" s="76">
        <f t="shared" si="22"/>
        <v>0</v>
      </c>
      <c r="EL10" s="77" t="s">
        <v>66</v>
      </c>
      <c r="EM10" s="2"/>
    </row>
    <row r="11" ht="12.75" customHeight="1">
      <c r="A11" s="52" t="s">
        <v>67</v>
      </c>
      <c r="B11" s="53" t="s">
        <v>68</v>
      </c>
      <c r="C11" s="79">
        <f t="shared" ref="C11:AC11" si="35">SUM(C12:C16)</f>
        <v>0</v>
      </c>
      <c r="D11" s="56">
        <f t="shared" si="35"/>
        <v>0</v>
      </c>
      <c r="E11" s="56">
        <f t="shared" si="35"/>
        <v>0</v>
      </c>
      <c r="F11" s="56">
        <f t="shared" si="35"/>
        <v>315427</v>
      </c>
      <c r="G11" s="56">
        <f t="shared" si="35"/>
        <v>331737</v>
      </c>
      <c r="H11" s="56">
        <f t="shared" si="35"/>
        <v>399800</v>
      </c>
      <c r="I11" s="56">
        <f t="shared" si="35"/>
        <v>0</v>
      </c>
      <c r="J11" s="56">
        <f t="shared" si="35"/>
        <v>0</v>
      </c>
      <c r="K11" s="56">
        <f t="shared" si="35"/>
        <v>0</v>
      </c>
      <c r="L11" s="69">
        <f t="shared" si="35"/>
        <v>315427</v>
      </c>
      <c r="M11" s="69">
        <f t="shared" si="35"/>
        <v>331737</v>
      </c>
      <c r="N11" s="69">
        <f t="shared" si="35"/>
        <v>399800</v>
      </c>
      <c r="O11" s="80">
        <f t="shared" si="35"/>
        <v>30174</v>
      </c>
      <c r="P11" s="80">
        <f t="shared" si="35"/>
        <v>33583</v>
      </c>
      <c r="Q11" s="80">
        <f t="shared" si="35"/>
        <v>40600</v>
      </c>
      <c r="R11" s="80">
        <f t="shared" si="35"/>
        <v>0</v>
      </c>
      <c r="S11" s="80">
        <f t="shared" si="35"/>
        <v>355</v>
      </c>
      <c r="T11" s="69">
        <f t="shared" si="35"/>
        <v>0</v>
      </c>
      <c r="U11" s="69">
        <f t="shared" si="35"/>
        <v>0</v>
      </c>
      <c r="V11" s="69">
        <f t="shared" si="35"/>
        <v>0</v>
      </c>
      <c r="W11" s="69">
        <f t="shared" si="35"/>
        <v>0</v>
      </c>
      <c r="X11" s="69">
        <f t="shared" si="35"/>
        <v>30174</v>
      </c>
      <c r="Y11" s="69">
        <f t="shared" si="35"/>
        <v>33938</v>
      </c>
      <c r="Z11" s="69">
        <f t="shared" si="35"/>
        <v>40600</v>
      </c>
      <c r="AA11" s="69">
        <f t="shared" si="35"/>
        <v>0</v>
      </c>
      <c r="AB11" s="69">
        <f t="shared" si="35"/>
        <v>0</v>
      </c>
      <c r="AC11" s="69">
        <f t="shared" si="35"/>
        <v>0</v>
      </c>
      <c r="AD11" s="69"/>
      <c r="AE11" s="69">
        <f t="shared" ref="AE11:EK11" si="36">SUM(AE12:AE16)</f>
        <v>0</v>
      </c>
      <c r="AF11" s="69">
        <f t="shared" si="36"/>
        <v>5880</v>
      </c>
      <c r="AG11" s="69">
        <f t="shared" si="36"/>
        <v>10556</v>
      </c>
      <c r="AH11" s="69">
        <f t="shared" si="36"/>
        <v>30936</v>
      </c>
      <c r="AI11" s="69">
        <f t="shared" si="36"/>
        <v>4051</v>
      </c>
      <c r="AJ11" s="69">
        <f t="shared" si="36"/>
        <v>1500</v>
      </c>
      <c r="AK11" s="69">
        <f t="shared" si="36"/>
        <v>30936</v>
      </c>
      <c r="AL11" s="69">
        <f t="shared" si="36"/>
        <v>9931</v>
      </c>
      <c r="AM11" s="69">
        <f t="shared" si="36"/>
        <v>12056</v>
      </c>
      <c r="AN11" s="69">
        <f t="shared" si="36"/>
        <v>0</v>
      </c>
      <c r="AO11" s="69">
        <f t="shared" si="36"/>
        <v>0</v>
      </c>
      <c r="AP11" s="69">
        <f t="shared" si="36"/>
        <v>0</v>
      </c>
      <c r="AQ11" s="69">
        <f t="shared" si="36"/>
        <v>0</v>
      </c>
      <c r="AR11" s="69">
        <f t="shared" si="36"/>
        <v>0</v>
      </c>
      <c r="AS11" s="69">
        <f t="shared" si="36"/>
        <v>0</v>
      </c>
      <c r="AT11" s="69">
        <f t="shared" si="36"/>
        <v>0</v>
      </c>
      <c r="AU11" s="69">
        <f t="shared" si="36"/>
        <v>0</v>
      </c>
      <c r="AV11" s="69">
        <f t="shared" si="36"/>
        <v>0</v>
      </c>
      <c r="AW11" s="69">
        <f t="shared" si="36"/>
        <v>0</v>
      </c>
      <c r="AX11" s="69">
        <f t="shared" si="36"/>
        <v>0</v>
      </c>
      <c r="AY11" s="69">
        <f t="shared" si="36"/>
        <v>0</v>
      </c>
      <c r="AZ11" s="69">
        <f t="shared" si="36"/>
        <v>1939</v>
      </c>
      <c r="BA11" s="69">
        <f t="shared" si="36"/>
        <v>1554</v>
      </c>
      <c r="BB11" s="69">
        <f t="shared" si="36"/>
        <v>2400</v>
      </c>
      <c r="BC11" s="69">
        <f t="shared" si="36"/>
        <v>3302</v>
      </c>
      <c r="BD11" s="69">
        <f t="shared" si="36"/>
        <v>2431</v>
      </c>
      <c r="BE11" s="69">
        <f t="shared" si="36"/>
        <v>2800</v>
      </c>
      <c r="BF11" s="69">
        <f t="shared" si="36"/>
        <v>0</v>
      </c>
      <c r="BG11" s="69">
        <f t="shared" si="36"/>
        <v>0</v>
      </c>
      <c r="BH11" s="69">
        <f t="shared" si="36"/>
        <v>0</v>
      </c>
      <c r="BI11" s="69">
        <f t="shared" si="36"/>
        <v>0</v>
      </c>
      <c r="BJ11" s="69">
        <f t="shared" si="36"/>
        <v>0</v>
      </c>
      <c r="BK11" s="69">
        <f t="shared" si="36"/>
        <v>0</v>
      </c>
      <c r="BL11" s="69">
        <f t="shared" si="36"/>
        <v>5241</v>
      </c>
      <c r="BM11" s="69">
        <f t="shared" si="36"/>
        <v>3985</v>
      </c>
      <c r="BN11" s="69">
        <f t="shared" si="36"/>
        <v>5200</v>
      </c>
      <c r="BO11" s="56">
        <f t="shared" si="36"/>
        <v>701</v>
      </c>
      <c r="BP11" s="56">
        <f t="shared" si="36"/>
        <v>760</v>
      </c>
      <c r="BQ11" s="56">
        <f t="shared" si="36"/>
        <v>1000</v>
      </c>
      <c r="BR11" s="56">
        <f t="shared" si="36"/>
        <v>1147</v>
      </c>
      <c r="BS11" s="69">
        <f t="shared" si="36"/>
        <v>933</v>
      </c>
      <c r="BT11" s="69">
        <f t="shared" si="36"/>
        <v>940</v>
      </c>
      <c r="BU11" s="69">
        <f t="shared" si="36"/>
        <v>300</v>
      </c>
      <c r="BV11" s="69">
        <f t="shared" si="36"/>
        <v>23417</v>
      </c>
      <c r="BW11" s="69">
        <f t="shared" si="36"/>
        <v>0</v>
      </c>
      <c r="BX11" s="69">
        <f t="shared" si="36"/>
        <v>25043</v>
      </c>
      <c r="BY11" s="69">
        <f t="shared" si="36"/>
        <v>25459</v>
      </c>
      <c r="BZ11" s="69">
        <f t="shared" si="36"/>
        <v>29400</v>
      </c>
      <c r="CA11" s="69">
        <f t="shared" si="36"/>
        <v>6674</v>
      </c>
      <c r="CB11" s="69">
        <f t="shared" si="36"/>
        <v>11572</v>
      </c>
      <c r="CC11" s="69">
        <f t="shared" si="36"/>
        <v>0</v>
      </c>
      <c r="CD11" s="56">
        <f t="shared" si="36"/>
        <v>24822</v>
      </c>
      <c r="CE11" s="56">
        <f t="shared" si="36"/>
        <v>20965</v>
      </c>
      <c r="CF11" s="56">
        <f t="shared" si="36"/>
        <v>48290</v>
      </c>
      <c r="CG11" s="69">
        <f t="shared" si="36"/>
        <v>0</v>
      </c>
      <c r="CH11" s="69">
        <f t="shared" si="36"/>
        <v>0</v>
      </c>
      <c r="CI11" s="69">
        <f t="shared" si="36"/>
        <v>0</v>
      </c>
      <c r="CJ11" s="69">
        <f t="shared" si="36"/>
        <v>0</v>
      </c>
      <c r="CK11" s="69">
        <f t="shared" si="36"/>
        <v>0</v>
      </c>
      <c r="CL11" s="69">
        <f t="shared" si="36"/>
        <v>0</v>
      </c>
      <c r="CM11" s="69">
        <f t="shared" si="36"/>
        <v>58687</v>
      </c>
      <c r="CN11" s="69">
        <f t="shared" si="36"/>
        <v>83106</v>
      </c>
      <c r="CO11" s="69">
        <f t="shared" si="36"/>
        <v>79630</v>
      </c>
      <c r="CP11" s="69">
        <f t="shared" si="36"/>
        <v>0</v>
      </c>
      <c r="CQ11" s="69">
        <f t="shared" si="36"/>
        <v>0</v>
      </c>
      <c r="CR11" s="69">
        <f t="shared" si="36"/>
        <v>0</v>
      </c>
      <c r="CS11" s="69">
        <f t="shared" si="36"/>
        <v>4484</v>
      </c>
      <c r="CT11" s="69">
        <f t="shared" si="36"/>
        <v>5873</v>
      </c>
      <c r="CU11" s="69">
        <f t="shared" si="36"/>
        <v>6400</v>
      </c>
      <c r="CV11" s="69">
        <f t="shared" si="36"/>
        <v>18133</v>
      </c>
      <c r="CW11" s="69">
        <f t="shared" si="36"/>
        <v>31496</v>
      </c>
      <c r="CX11" s="69">
        <f t="shared" si="36"/>
        <v>48200</v>
      </c>
      <c r="CY11" s="69">
        <f t="shared" si="36"/>
        <v>8360</v>
      </c>
      <c r="CZ11" s="69">
        <f t="shared" si="36"/>
        <v>11683</v>
      </c>
      <c r="DA11" s="69">
        <f t="shared" si="36"/>
        <v>15000</v>
      </c>
      <c r="DB11" s="69">
        <f t="shared" si="36"/>
        <v>30977</v>
      </c>
      <c r="DC11" s="69">
        <f t="shared" si="36"/>
        <v>49052</v>
      </c>
      <c r="DD11" s="69">
        <f t="shared" si="36"/>
        <v>69600</v>
      </c>
      <c r="DE11" s="69">
        <f t="shared" si="36"/>
        <v>0</v>
      </c>
      <c r="DF11" s="69">
        <f t="shared" si="36"/>
        <v>0</v>
      </c>
      <c r="DG11" s="69">
        <f t="shared" si="36"/>
        <v>0</v>
      </c>
      <c r="DH11" s="69">
        <f t="shared" si="36"/>
        <v>0</v>
      </c>
      <c r="DI11" s="69">
        <f t="shared" si="36"/>
        <v>0</v>
      </c>
      <c r="DJ11" s="69">
        <f t="shared" si="36"/>
        <v>0</v>
      </c>
      <c r="DK11" s="69">
        <f t="shared" si="36"/>
        <v>0</v>
      </c>
      <c r="DL11" s="69">
        <f t="shared" si="36"/>
        <v>0</v>
      </c>
      <c r="DM11" s="69">
        <f t="shared" si="36"/>
        <v>0</v>
      </c>
      <c r="DN11" s="69">
        <f t="shared" si="36"/>
        <v>0</v>
      </c>
      <c r="DO11" s="69">
        <f t="shared" si="36"/>
        <v>0</v>
      </c>
      <c r="DP11" s="69">
        <f t="shared" si="36"/>
        <v>0</v>
      </c>
      <c r="DQ11" s="69">
        <f t="shared" si="36"/>
        <v>1533</v>
      </c>
      <c r="DR11" s="69">
        <f t="shared" si="36"/>
        <v>3237</v>
      </c>
      <c r="DS11" s="69">
        <f t="shared" si="36"/>
        <v>3200</v>
      </c>
      <c r="DT11" s="69">
        <f t="shared" si="36"/>
        <v>49138</v>
      </c>
      <c r="DU11" s="69">
        <f t="shared" si="36"/>
        <v>28090</v>
      </c>
      <c r="DV11" s="69">
        <f t="shared" si="36"/>
        <v>51000</v>
      </c>
      <c r="DW11" s="69">
        <f t="shared" si="36"/>
        <v>50671</v>
      </c>
      <c r="DX11" s="69">
        <f t="shared" si="36"/>
        <v>31327</v>
      </c>
      <c r="DY11" s="69">
        <f t="shared" si="36"/>
        <v>54200</v>
      </c>
      <c r="DZ11" s="69">
        <f t="shared" si="36"/>
        <v>0</v>
      </c>
      <c r="EA11" s="69">
        <f t="shared" si="36"/>
        <v>0</v>
      </c>
      <c r="EB11" s="69">
        <f t="shared" si="36"/>
        <v>0</v>
      </c>
      <c r="EC11" s="81">
        <f t="shared" si="36"/>
        <v>0</v>
      </c>
      <c r="ED11" s="81">
        <f t="shared" si="36"/>
        <v>0</v>
      </c>
      <c r="EE11" s="81">
        <f t="shared" si="36"/>
        <v>0</v>
      </c>
      <c r="EF11" s="81">
        <f t="shared" si="36"/>
        <v>0</v>
      </c>
      <c r="EG11" s="81">
        <f t="shared" si="36"/>
        <v>0</v>
      </c>
      <c r="EH11" s="69">
        <f t="shared" si="36"/>
        <v>0</v>
      </c>
      <c r="EI11" s="69">
        <f t="shared" si="36"/>
        <v>522113</v>
      </c>
      <c r="EJ11" s="69">
        <f t="shared" si="36"/>
        <v>543076</v>
      </c>
      <c r="EK11" s="82">
        <f t="shared" si="36"/>
        <v>661086</v>
      </c>
      <c r="EL11" s="83" t="s">
        <v>68</v>
      </c>
      <c r="EM11" s="2"/>
    </row>
    <row r="12" ht="12.75" customHeight="1">
      <c r="A12" s="63" t="s">
        <v>69</v>
      </c>
      <c r="B12" s="64" t="s">
        <v>70</v>
      </c>
      <c r="C12" s="65"/>
      <c r="D12" s="66"/>
      <c r="E12" s="66"/>
      <c r="F12" s="67">
        <v>304934.0</v>
      </c>
      <c r="G12" s="67">
        <v>331231.0</v>
      </c>
      <c r="H12" s="68">
        <v>399000.0</v>
      </c>
      <c r="I12" s="66"/>
      <c r="J12" s="66"/>
      <c r="K12" s="66"/>
      <c r="L12" s="69">
        <f t="shared" ref="L12:L16" si="43">+F12+C12+I12</f>
        <v>304934</v>
      </c>
      <c r="M12" s="69">
        <f t="shared" ref="M12:M16" si="44">D12+G12</f>
        <v>331231</v>
      </c>
      <c r="N12" s="69">
        <f t="shared" ref="N12:N16" si="45">+H12+E12</f>
        <v>399000</v>
      </c>
      <c r="O12" s="84">
        <v>29298.0</v>
      </c>
      <c r="P12" s="84">
        <v>32546.0</v>
      </c>
      <c r="Q12" s="85">
        <v>39250.0</v>
      </c>
      <c r="R12" s="70"/>
      <c r="S12" s="70"/>
      <c r="T12" s="70"/>
      <c r="U12" s="70"/>
      <c r="V12" s="70"/>
      <c r="W12" s="70"/>
      <c r="X12" s="69">
        <f t="shared" ref="X12:Z12" si="37">R12+U12+O12</f>
        <v>29298</v>
      </c>
      <c r="Y12" s="69">
        <f t="shared" si="37"/>
        <v>32546</v>
      </c>
      <c r="Z12" s="69">
        <f t="shared" si="37"/>
        <v>39250</v>
      </c>
      <c r="AA12" s="70"/>
      <c r="AB12" s="70"/>
      <c r="AC12" s="70"/>
      <c r="AD12" s="70"/>
      <c r="AE12" s="70"/>
      <c r="AF12" s="70"/>
      <c r="AG12" s="70"/>
      <c r="AH12" s="70"/>
      <c r="AI12" s="71">
        <v>174.0</v>
      </c>
      <c r="AJ12" s="70"/>
      <c r="AK12" s="69">
        <f t="shared" ref="AK12:AK16" si="47">AA12+AH12+AE12</f>
        <v>0</v>
      </c>
      <c r="AL12" s="69">
        <f t="shared" ref="AL12:AM12" si="38">AB12+AF12+AI12</f>
        <v>174</v>
      </c>
      <c r="AM12" s="69">
        <f t="shared" si="38"/>
        <v>0</v>
      </c>
      <c r="AN12" s="70"/>
      <c r="AO12" s="70"/>
      <c r="AP12" s="70"/>
      <c r="AQ12" s="70"/>
      <c r="AR12" s="70"/>
      <c r="AS12" s="70"/>
      <c r="AT12" s="70"/>
      <c r="AU12" s="70"/>
      <c r="AV12" s="70"/>
      <c r="AW12" s="69">
        <f t="shared" ref="AW12:AW16" si="49">+AT12+AR12+AN12</f>
        <v>0</v>
      </c>
      <c r="AX12" s="69">
        <f t="shared" ref="AX12:AX16" si="50">+AU12+AO12+AR12</f>
        <v>0</v>
      </c>
      <c r="AY12" s="69">
        <f t="shared" ref="AY12:AY16" si="51">+AV12+AR12+AP12</f>
        <v>0</v>
      </c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69">
        <f t="shared" ref="BL12:BN12" si="39">+BF12+BC12+AZ12+BI12</f>
        <v>0</v>
      </c>
      <c r="BM12" s="69">
        <f t="shared" si="39"/>
        <v>0</v>
      </c>
      <c r="BN12" s="69">
        <f t="shared" si="39"/>
        <v>0</v>
      </c>
      <c r="BO12" s="66"/>
      <c r="BP12" s="66"/>
      <c r="BQ12" s="66"/>
      <c r="BR12" s="66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66"/>
      <c r="CE12" s="66"/>
      <c r="CF12" s="66"/>
      <c r="CG12" s="70"/>
      <c r="CH12" s="70"/>
      <c r="CI12" s="70"/>
      <c r="CJ12" s="69"/>
      <c r="CK12" s="69"/>
      <c r="CL12" s="70"/>
      <c r="CM12" s="69">
        <f t="shared" ref="CM12:CO12" si="40">BO12+BR12+BU12+BX12+CA12+CD12+CG12+CJ12</f>
        <v>0</v>
      </c>
      <c r="CN12" s="69">
        <f t="shared" si="40"/>
        <v>0</v>
      </c>
      <c r="CO12" s="69">
        <f t="shared" si="40"/>
        <v>0</v>
      </c>
      <c r="CP12" s="69"/>
      <c r="CQ12" s="69"/>
      <c r="CR12" s="69"/>
      <c r="CS12" s="70"/>
      <c r="CT12" s="70"/>
      <c r="CU12" s="70"/>
      <c r="CV12" s="70"/>
      <c r="CW12" s="70"/>
      <c r="CX12" s="70"/>
      <c r="CY12" s="70"/>
      <c r="CZ12" s="70"/>
      <c r="DA12" s="70"/>
      <c r="DB12" s="69">
        <f t="shared" ref="DB12:DB16" si="54">CS12+CV12+CY12</f>
        <v>0</v>
      </c>
      <c r="DC12" s="69">
        <f t="shared" ref="DC12:DC16" si="55">CQ12+CT12+CW12+CZ12</f>
        <v>0</v>
      </c>
      <c r="DD12" s="69">
        <f t="shared" ref="DD12:DD16" si="56">CU12+CX12+DA12</f>
        <v>0</v>
      </c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69">
        <f t="shared" ref="DW12:DW16" si="57">DG12+DN12+DQ12+DT12+DH12</f>
        <v>0</v>
      </c>
      <c r="DX12" s="69">
        <f t="shared" ref="DX12:DY12" si="41">DF12+DO12+DR12+DU12</f>
        <v>0</v>
      </c>
      <c r="DY12" s="69">
        <f t="shared" si="41"/>
        <v>0</v>
      </c>
      <c r="DZ12" s="70"/>
      <c r="EA12" s="70"/>
      <c r="EB12" s="70"/>
      <c r="EC12" s="75"/>
      <c r="ED12" s="75"/>
      <c r="EE12" s="75"/>
      <c r="EF12" s="75"/>
      <c r="EG12" s="75"/>
      <c r="EH12" s="70"/>
      <c r="EI12" s="70">
        <f t="shared" ref="EI12:EJ12" si="42">C12+F12+O12+R12+U12+AA12+AH12+AN12+AQ12+AT12+AZ12+BC12+BF12+BI12+BO12+BU12+BX12+CA12+CD12+CG12+CJ12+CS12+CV12+CY12+DE12+DN12+DQ12+DT12+DZ12+EC12+EF12+BR12+DH12+I12+CP12+AE12</f>
        <v>334232</v>
      </c>
      <c r="EJ12" s="70">
        <f t="shared" si="42"/>
        <v>363951</v>
      </c>
      <c r="EK12" s="76">
        <f t="shared" ref="EK12:EK16" si="59">E12+H12+Q12+T12+W12+AC12+AJ12+AP12+AS12+AV12+BB12+BE12+BH12+BK12+BQ12+BW12+BZ12+CC12+CF12+CI12+CL12+CU12+CX12+DA12+DG12+DP12+DS12+DV12+EB12+EE12+EH12+BT12+DJ12+K12+CR12+AG12+DM12</f>
        <v>438250</v>
      </c>
      <c r="EL12" s="77">
        <v>201.0</v>
      </c>
      <c r="EM12" s="2"/>
    </row>
    <row r="13" ht="12.75" customHeight="1">
      <c r="A13" s="63" t="s">
        <v>71</v>
      </c>
      <c r="B13" s="64" t="s">
        <v>72</v>
      </c>
      <c r="C13" s="65"/>
      <c r="D13" s="66"/>
      <c r="E13" s="66"/>
      <c r="F13" s="66"/>
      <c r="G13" s="66"/>
      <c r="H13" s="66"/>
      <c r="I13" s="66"/>
      <c r="J13" s="66"/>
      <c r="K13" s="66"/>
      <c r="L13" s="69">
        <f t="shared" si="43"/>
        <v>0</v>
      </c>
      <c r="M13" s="69">
        <f t="shared" si="44"/>
        <v>0</v>
      </c>
      <c r="N13" s="69">
        <f t="shared" si="45"/>
        <v>0</v>
      </c>
      <c r="O13" s="70"/>
      <c r="P13" s="70"/>
      <c r="Q13" s="70"/>
      <c r="R13" s="84"/>
      <c r="S13" s="84">
        <v>355.0</v>
      </c>
      <c r="T13" s="70"/>
      <c r="U13" s="70"/>
      <c r="V13" s="70"/>
      <c r="W13" s="70"/>
      <c r="X13" s="69">
        <f t="shared" ref="X13:Z13" si="46">R13+U13+O13</f>
        <v>0</v>
      </c>
      <c r="Y13" s="69">
        <f t="shared" si="46"/>
        <v>355</v>
      </c>
      <c r="Z13" s="69">
        <f t="shared" si="46"/>
        <v>0</v>
      </c>
      <c r="AA13" s="70"/>
      <c r="AB13" s="70"/>
      <c r="AC13" s="70"/>
      <c r="AD13" s="70"/>
      <c r="AE13" s="70"/>
      <c r="AF13" s="71">
        <v>1086.0</v>
      </c>
      <c r="AG13" s="70">
        <v>5000.0</v>
      </c>
      <c r="AH13" s="67">
        <v>30936.0</v>
      </c>
      <c r="AI13" s="71">
        <v>3877.0</v>
      </c>
      <c r="AJ13" s="70">
        <v>1500.0</v>
      </c>
      <c r="AK13" s="69">
        <f t="shared" si="47"/>
        <v>30936</v>
      </c>
      <c r="AL13" s="69">
        <f t="shared" ref="AL13:AM13" si="48">AB13+AF13+AI13</f>
        <v>4963</v>
      </c>
      <c r="AM13" s="69">
        <f t="shared" si="48"/>
        <v>6500</v>
      </c>
      <c r="AN13" s="70"/>
      <c r="AO13" s="70"/>
      <c r="AP13" s="70"/>
      <c r="AQ13" s="70"/>
      <c r="AR13" s="70"/>
      <c r="AS13" s="70"/>
      <c r="AT13" s="70"/>
      <c r="AU13" s="70"/>
      <c r="AV13" s="70"/>
      <c r="AW13" s="69">
        <f t="shared" si="49"/>
        <v>0</v>
      </c>
      <c r="AX13" s="69">
        <f t="shared" si="50"/>
        <v>0</v>
      </c>
      <c r="AY13" s="69">
        <f t="shared" si="51"/>
        <v>0</v>
      </c>
      <c r="AZ13" s="70"/>
      <c r="BA13" s="70"/>
      <c r="BB13" s="70"/>
      <c r="BC13" s="70"/>
      <c r="BD13" s="70"/>
      <c r="BE13" s="70"/>
      <c r="BF13" s="70"/>
      <c r="BG13" s="70"/>
      <c r="BH13" s="70"/>
      <c r="BI13" s="69"/>
      <c r="BJ13" s="69"/>
      <c r="BK13" s="69"/>
      <c r="BL13" s="69">
        <f t="shared" ref="BL13:BN13" si="52">+BF13+BC13+AZ13+BI13</f>
        <v>0</v>
      </c>
      <c r="BM13" s="69">
        <f t="shared" si="52"/>
        <v>0</v>
      </c>
      <c r="BN13" s="69">
        <f t="shared" si="52"/>
        <v>0</v>
      </c>
      <c r="BO13" s="66"/>
      <c r="BP13" s="66"/>
      <c r="BQ13" s="66"/>
      <c r="BR13" s="66"/>
      <c r="BS13" s="70"/>
      <c r="BT13" s="70"/>
      <c r="BU13" s="67">
        <v>300.0</v>
      </c>
      <c r="BV13" s="71">
        <v>23417.0</v>
      </c>
      <c r="BW13" s="70"/>
      <c r="BX13" s="67">
        <v>355.0</v>
      </c>
      <c r="BY13" s="67"/>
      <c r="BZ13" s="70"/>
      <c r="CA13" s="67">
        <v>6674.0</v>
      </c>
      <c r="CB13" s="71">
        <v>11572.0</v>
      </c>
      <c r="CC13" s="70"/>
      <c r="CD13" s="66"/>
      <c r="CE13" s="71">
        <v>317.0</v>
      </c>
      <c r="CF13" s="78"/>
      <c r="CG13" s="70"/>
      <c r="CH13" s="70"/>
      <c r="CI13" s="70"/>
      <c r="CJ13" s="70"/>
      <c r="CK13" s="70"/>
      <c r="CL13" s="70"/>
      <c r="CM13" s="69">
        <f t="shared" ref="CM13:CO13" si="53">BO13+BR13+BU13+BX13+CA13+CD13+CG13+CJ13</f>
        <v>7329</v>
      </c>
      <c r="CN13" s="69">
        <f t="shared" si="53"/>
        <v>35306</v>
      </c>
      <c r="CO13" s="69">
        <f t="shared" si="53"/>
        <v>0</v>
      </c>
      <c r="CP13" s="69"/>
      <c r="CQ13" s="69"/>
      <c r="CR13" s="69"/>
      <c r="CS13" s="67"/>
      <c r="CT13" s="71">
        <v>1422.0</v>
      </c>
      <c r="CU13" s="70"/>
      <c r="CV13" s="67">
        <v>18133.0</v>
      </c>
      <c r="CW13" s="67">
        <v>31496.0</v>
      </c>
      <c r="CX13" s="70">
        <v>48000.0</v>
      </c>
      <c r="CY13" s="67">
        <v>8360.0</v>
      </c>
      <c r="CZ13" s="71">
        <v>11683.0</v>
      </c>
      <c r="DA13" s="70">
        <v>15000.0</v>
      </c>
      <c r="DB13" s="69">
        <f t="shared" si="54"/>
        <v>26493</v>
      </c>
      <c r="DC13" s="69">
        <f t="shared" si="55"/>
        <v>44601</v>
      </c>
      <c r="DD13" s="69">
        <f t="shared" si="56"/>
        <v>63000</v>
      </c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67">
        <v>382.0</v>
      </c>
      <c r="DR13" s="67">
        <v>2013.0</v>
      </c>
      <c r="DS13" s="70"/>
      <c r="DT13" s="67">
        <v>48750.0</v>
      </c>
      <c r="DU13" s="67">
        <v>27521.0</v>
      </c>
      <c r="DV13" s="70">
        <v>50000.0</v>
      </c>
      <c r="DW13" s="69">
        <f t="shared" si="57"/>
        <v>49132</v>
      </c>
      <c r="DX13" s="69">
        <f t="shared" ref="DX13:DX16" si="64">DI13+DO13+DR13+DU13</f>
        <v>29534</v>
      </c>
      <c r="DY13" s="69">
        <f t="shared" ref="DY13:DY16" si="65">DG13+DP13+DS13+DV13</f>
        <v>50000</v>
      </c>
      <c r="DZ13" s="70"/>
      <c r="EA13" s="70"/>
      <c r="EB13" s="70"/>
      <c r="EC13" s="75"/>
      <c r="ED13" s="75"/>
      <c r="EE13" s="75"/>
      <c r="EF13" s="75"/>
      <c r="EG13" s="75"/>
      <c r="EH13" s="70"/>
      <c r="EI13" s="70">
        <f t="shared" ref="EI13:EJ13" si="58">C13+F13+O13+R13+U13+AA13+AH13+AN13+AQ13+AT13+AZ13+BC13+BF13+BI13+BO13+BU13+BX13+CA13+CD13+CG13+CJ13+CS13+CV13+CY13+DE13+DN13+DQ13+DT13+DZ13+EC13+EF13+BR13+DH13+I13+CP13+AE13</f>
        <v>113890</v>
      </c>
      <c r="EJ13" s="70">
        <f t="shared" si="58"/>
        <v>114759</v>
      </c>
      <c r="EK13" s="76">
        <f t="shared" si="59"/>
        <v>119500</v>
      </c>
      <c r="EL13" s="77" t="s">
        <v>72</v>
      </c>
      <c r="EM13" s="2"/>
    </row>
    <row r="14" ht="12.75" customHeight="1">
      <c r="A14" s="63" t="s">
        <v>73</v>
      </c>
      <c r="B14" s="86" t="s">
        <v>74</v>
      </c>
      <c r="C14" s="65"/>
      <c r="D14" s="66"/>
      <c r="E14" s="66"/>
      <c r="F14" s="67">
        <v>574.0</v>
      </c>
      <c r="G14" s="67">
        <v>506.0</v>
      </c>
      <c r="H14" s="68">
        <v>800.0</v>
      </c>
      <c r="I14" s="66"/>
      <c r="J14" s="66"/>
      <c r="K14" s="66"/>
      <c r="L14" s="69">
        <f t="shared" si="43"/>
        <v>574</v>
      </c>
      <c r="M14" s="69">
        <f t="shared" si="44"/>
        <v>506</v>
      </c>
      <c r="N14" s="69">
        <f t="shared" si="45"/>
        <v>800</v>
      </c>
      <c r="O14" s="84">
        <v>876.0</v>
      </c>
      <c r="P14" s="84">
        <v>1009.0</v>
      </c>
      <c r="Q14" s="85">
        <v>1350.0</v>
      </c>
      <c r="R14" s="70"/>
      <c r="S14" s="70"/>
      <c r="T14" s="70"/>
      <c r="U14" s="70"/>
      <c r="V14" s="70"/>
      <c r="W14" s="70"/>
      <c r="X14" s="69">
        <f t="shared" ref="X14:Z14" si="60">R14+U14+O14</f>
        <v>876</v>
      </c>
      <c r="Y14" s="69">
        <f t="shared" si="60"/>
        <v>1009</v>
      </c>
      <c r="Z14" s="69">
        <f t="shared" si="60"/>
        <v>1350</v>
      </c>
      <c r="AA14" s="67"/>
      <c r="AB14" s="67"/>
      <c r="AC14" s="70"/>
      <c r="AD14" s="70"/>
      <c r="AE14" s="70"/>
      <c r="AF14" s="71">
        <v>3659.0</v>
      </c>
      <c r="AG14" s="70">
        <v>5556.0</v>
      </c>
      <c r="AH14" s="70"/>
      <c r="AI14" s="70"/>
      <c r="AJ14" s="70"/>
      <c r="AK14" s="69">
        <f t="shared" si="47"/>
        <v>0</v>
      </c>
      <c r="AL14" s="69">
        <f t="shared" ref="AL14:AM14" si="61">AB14+AF14+AI14</f>
        <v>3659</v>
      </c>
      <c r="AM14" s="69">
        <f t="shared" si="61"/>
        <v>5556</v>
      </c>
      <c r="AN14" s="70"/>
      <c r="AO14" s="70"/>
      <c r="AP14" s="70"/>
      <c r="AQ14" s="70"/>
      <c r="AR14" s="70"/>
      <c r="AS14" s="70"/>
      <c r="AT14" s="70"/>
      <c r="AU14" s="70"/>
      <c r="AV14" s="70"/>
      <c r="AW14" s="69">
        <f t="shared" si="49"/>
        <v>0</v>
      </c>
      <c r="AX14" s="69">
        <f t="shared" si="50"/>
        <v>0</v>
      </c>
      <c r="AY14" s="69">
        <f t="shared" si="51"/>
        <v>0</v>
      </c>
      <c r="AZ14" s="67">
        <v>1675.0</v>
      </c>
      <c r="BA14" s="67">
        <v>1381.0</v>
      </c>
      <c r="BB14" s="72">
        <v>2400.0</v>
      </c>
      <c r="BC14" s="67">
        <v>3014.0</v>
      </c>
      <c r="BD14" s="67">
        <v>2218.0</v>
      </c>
      <c r="BE14" s="72">
        <v>2800.0</v>
      </c>
      <c r="BF14" s="70"/>
      <c r="BG14" s="70"/>
      <c r="BH14" s="70"/>
      <c r="BI14" s="69"/>
      <c r="BJ14" s="69"/>
      <c r="BK14" s="69"/>
      <c r="BL14" s="69">
        <f t="shared" ref="BL14:BN14" si="62">+BF14+BC14+AZ14+BI14</f>
        <v>4689</v>
      </c>
      <c r="BM14" s="69">
        <f t="shared" si="62"/>
        <v>3599</v>
      </c>
      <c r="BN14" s="69">
        <f t="shared" si="62"/>
        <v>5200</v>
      </c>
      <c r="BO14" s="67">
        <v>555.0</v>
      </c>
      <c r="BP14" s="71">
        <v>496.0</v>
      </c>
      <c r="BQ14" s="73">
        <v>800.0</v>
      </c>
      <c r="BR14" s="67">
        <v>740.0</v>
      </c>
      <c r="BS14" s="71">
        <v>757.0</v>
      </c>
      <c r="BT14" s="74">
        <v>940.0</v>
      </c>
      <c r="BU14" s="70"/>
      <c r="BV14" s="70"/>
      <c r="BW14" s="70"/>
      <c r="BX14" s="67">
        <v>18875.0</v>
      </c>
      <c r="BY14" s="71">
        <v>20330.0</v>
      </c>
      <c r="BZ14" s="70">
        <v>29400.0</v>
      </c>
      <c r="CA14" s="70"/>
      <c r="CB14" s="70"/>
      <c r="CC14" s="70"/>
      <c r="CD14" s="67">
        <v>18879.0</v>
      </c>
      <c r="CE14" s="71">
        <v>17895.0</v>
      </c>
      <c r="CF14" s="85">
        <f>28400+8850</f>
        <v>37250</v>
      </c>
      <c r="CG14" s="70"/>
      <c r="CH14" s="70"/>
      <c r="CI14" s="70"/>
      <c r="CJ14" s="70"/>
      <c r="CK14" s="70"/>
      <c r="CL14" s="70"/>
      <c r="CM14" s="69">
        <f t="shared" ref="CM14:CO14" si="63">BO14+BR14+BU14+BX14+CA14+CD14+CG14+CJ14</f>
        <v>39049</v>
      </c>
      <c r="CN14" s="69">
        <f t="shared" si="63"/>
        <v>39478</v>
      </c>
      <c r="CO14" s="69">
        <f t="shared" si="63"/>
        <v>68390</v>
      </c>
      <c r="CP14" s="69"/>
      <c r="CQ14" s="69"/>
      <c r="CR14" s="69"/>
      <c r="CS14" s="67">
        <v>4387.0</v>
      </c>
      <c r="CT14" s="71">
        <v>4039.0</v>
      </c>
      <c r="CU14" s="70">
        <v>6400.0</v>
      </c>
      <c r="CV14" s="70"/>
      <c r="CW14" s="70"/>
      <c r="CX14" s="70">
        <v>200.0</v>
      </c>
      <c r="CY14" s="70"/>
      <c r="CZ14" s="70"/>
      <c r="DA14" s="70"/>
      <c r="DB14" s="69">
        <f t="shared" si="54"/>
        <v>4387</v>
      </c>
      <c r="DC14" s="69">
        <f t="shared" si="55"/>
        <v>4039</v>
      </c>
      <c r="DD14" s="69">
        <f t="shared" si="56"/>
        <v>6600</v>
      </c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67">
        <v>1151.0</v>
      </c>
      <c r="DR14" s="67">
        <v>1026.0</v>
      </c>
      <c r="DS14" s="70">
        <v>3200.0</v>
      </c>
      <c r="DT14" s="67">
        <v>352.0</v>
      </c>
      <c r="DU14" s="67">
        <v>506.0</v>
      </c>
      <c r="DV14" s="70">
        <v>1000.0</v>
      </c>
      <c r="DW14" s="69">
        <f t="shared" si="57"/>
        <v>1503</v>
      </c>
      <c r="DX14" s="69">
        <f t="shared" si="64"/>
        <v>1532</v>
      </c>
      <c r="DY14" s="69">
        <f t="shared" si="65"/>
        <v>4200</v>
      </c>
      <c r="DZ14" s="70"/>
      <c r="EA14" s="70"/>
      <c r="EB14" s="70"/>
      <c r="EC14" s="75"/>
      <c r="ED14" s="75"/>
      <c r="EE14" s="75"/>
      <c r="EF14" s="75"/>
      <c r="EG14" s="75"/>
      <c r="EH14" s="70"/>
      <c r="EI14" s="70">
        <f t="shared" ref="EI14:EJ14" si="66">C14+F14+O14+R14+U14+AA14+AH14+AN14+AQ14+AT14+AZ14+BC14+BF14+BI14+BO14+BU14+BX14+CA14+CD14+CG14+CJ14+CS14+CV14+CY14+DE14+DN14+DQ14+DT14+DZ14+EC14+EF14+BR14+DH14+I14+CP14+AE14</f>
        <v>51078</v>
      </c>
      <c r="EJ14" s="70">
        <f t="shared" si="66"/>
        <v>53822</v>
      </c>
      <c r="EK14" s="76">
        <f t="shared" si="59"/>
        <v>92096</v>
      </c>
      <c r="EL14" s="87" t="s">
        <v>74</v>
      </c>
      <c r="EM14" s="2"/>
    </row>
    <row r="15" ht="12.75" customHeight="1">
      <c r="A15" s="63" t="s">
        <v>75</v>
      </c>
      <c r="B15" s="86" t="s">
        <v>76</v>
      </c>
      <c r="C15" s="65"/>
      <c r="D15" s="66"/>
      <c r="E15" s="66"/>
      <c r="F15" s="67">
        <v>9919.0</v>
      </c>
      <c r="G15" s="67"/>
      <c r="H15" s="66"/>
      <c r="I15" s="66"/>
      <c r="J15" s="66"/>
      <c r="K15" s="66"/>
      <c r="L15" s="69">
        <f t="shared" si="43"/>
        <v>9919</v>
      </c>
      <c r="M15" s="69">
        <f t="shared" si="44"/>
        <v>0</v>
      </c>
      <c r="N15" s="69">
        <f t="shared" si="45"/>
        <v>0</v>
      </c>
      <c r="O15" s="84"/>
      <c r="P15" s="84">
        <v>28.0</v>
      </c>
      <c r="Q15" s="70"/>
      <c r="R15" s="70"/>
      <c r="S15" s="70"/>
      <c r="T15" s="70"/>
      <c r="U15" s="70"/>
      <c r="V15" s="70"/>
      <c r="W15" s="70"/>
      <c r="X15" s="69">
        <f t="shared" ref="X15:Z15" si="67">R15+U15+O15</f>
        <v>0</v>
      </c>
      <c r="Y15" s="69">
        <f t="shared" si="67"/>
        <v>28</v>
      </c>
      <c r="Z15" s="69">
        <f t="shared" si="67"/>
        <v>0</v>
      </c>
      <c r="AA15" s="70"/>
      <c r="AB15" s="70"/>
      <c r="AC15" s="70"/>
      <c r="AD15" s="70"/>
      <c r="AE15" s="70"/>
      <c r="AF15" s="71">
        <v>1135.0</v>
      </c>
      <c r="AG15" s="70"/>
      <c r="AH15" s="70"/>
      <c r="AI15" s="70"/>
      <c r="AJ15" s="70"/>
      <c r="AK15" s="69">
        <f t="shared" si="47"/>
        <v>0</v>
      </c>
      <c r="AL15" s="69">
        <f t="shared" ref="AL15:AM15" si="68">AB15+AF15+AI15</f>
        <v>1135</v>
      </c>
      <c r="AM15" s="69">
        <f t="shared" si="68"/>
        <v>0</v>
      </c>
      <c r="AN15" s="70"/>
      <c r="AO15" s="70"/>
      <c r="AP15" s="70"/>
      <c r="AQ15" s="70"/>
      <c r="AR15" s="70"/>
      <c r="AS15" s="70"/>
      <c r="AT15" s="70"/>
      <c r="AU15" s="70"/>
      <c r="AV15" s="70"/>
      <c r="AW15" s="69">
        <f t="shared" si="49"/>
        <v>0</v>
      </c>
      <c r="AX15" s="69">
        <f t="shared" si="50"/>
        <v>0</v>
      </c>
      <c r="AY15" s="69">
        <f t="shared" si="51"/>
        <v>0</v>
      </c>
      <c r="AZ15" s="67">
        <v>264.0</v>
      </c>
      <c r="BA15" s="67">
        <v>173.0</v>
      </c>
      <c r="BB15" s="85"/>
      <c r="BC15" s="67">
        <v>288.0</v>
      </c>
      <c r="BD15" s="67">
        <v>213.0</v>
      </c>
      <c r="BE15" s="70"/>
      <c r="BF15" s="70"/>
      <c r="BG15" s="70"/>
      <c r="BH15" s="70"/>
      <c r="BI15" s="69"/>
      <c r="BJ15" s="69"/>
      <c r="BK15" s="69"/>
      <c r="BL15" s="69">
        <f t="shared" ref="BL15:BN15" si="69">+BF15+BC15+AZ15+BI15</f>
        <v>552</v>
      </c>
      <c r="BM15" s="69">
        <f t="shared" si="69"/>
        <v>386</v>
      </c>
      <c r="BN15" s="69">
        <f t="shared" si="69"/>
        <v>0</v>
      </c>
      <c r="BO15" s="67">
        <v>146.0</v>
      </c>
      <c r="BP15" s="71">
        <v>264.0</v>
      </c>
      <c r="BQ15" s="66">
        <v>200.0</v>
      </c>
      <c r="BR15" s="67">
        <v>407.0</v>
      </c>
      <c r="BS15" s="71">
        <v>176.0</v>
      </c>
      <c r="BT15" s="70"/>
      <c r="BU15" s="70"/>
      <c r="BV15" s="70"/>
      <c r="BW15" s="70"/>
      <c r="BX15" s="67">
        <v>5813.0</v>
      </c>
      <c r="BY15" s="71">
        <v>5129.0</v>
      </c>
      <c r="BZ15" s="70"/>
      <c r="CA15" s="70"/>
      <c r="CB15" s="70"/>
      <c r="CC15" s="70"/>
      <c r="CD15" s="67">
        <v>5943.0</v>
      </c>
      <c r="CE15" s="71">
        <v>2753.0</v>
      </c>
      <c r="CF15" s="66">
        <v>11040.0</v>
      </c>
      <c r="CG15" s="70"/>
      <c r="CH15" s="70"/>
      <c r="CI15" s="70"/>
      <c r="CJ15" s="70"/>
      <c r="CK15" s="70"/>
      <c r="CL15" s="70"/>
      <c r="CM15" s="69">
        <f t="shared" ref="CM15:CO15" si="70">BO15+BR15+BU15+BX15+CA15+CD15+CG15+CJ15</f>
        <v>12309</v>
      </c>
      <c r="CN15" s="69">
        <f t="shared" si="70"/>
        <v>8322</v>
      </c>
      <c r="CO15" s="69">
        <f t="shared" si="70"/>
        <v>11240</v>
      </c>
      <c r="CP15" s="69"/>
      <c r="CQ15" s="69"/>
      <c r="CR15" s="69"/>
      <c r="CS15" s="67">
        <v>97.0</v>
      </c>
      <c r="CT15" s="71">
        <v>412.0</v>
      </c>
      <c r="CU15" s="70"/>
      <c r="CV15" s="70"/>
      <c r="CW15" s="70"/>
      <c r="CX15" s="70"/>
      <c r="CY15" s="70"/>
      <c r="CZ15" s="70"/>
      <c r="DA15" s="70"/>
      <c r="DB15" s="69">
        <f t="shared" si="54"/>
        <v>97</v>
      </c>
      <c r="DC15" s="69">
        <f t="shared" si="55"/>
        <v>412</v>
      </c>
      <c r="DD15" s="69">
        <f t="shared" si="56"/>
        <v>0</v>
      </c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67">
        <v>198.0</v>
      </c>
      <c r="DS15" s="70"/>
      <c r="DT15" s="67">
        <v>36.0</v>
      </c>
      <c r="DU15" s="67">
        <v>63.0</v>
      </c>
      <c r="DV15" s="70"/>
      <c r="DW15" s="69">
        <f t="shared" si="57"/>
        <v>36</v>
      </c>
      <c r="DX15" s="69">
        <f t="shared" si="64"/>
        <v>261</v>
      </c>
      <c r="DY15" s="69">
        <f t="shared" si="65"/>
        <v>0</v>
      </c>
      <c r="DZ15" s="70"/>
      <c r="EA15" s="70"/>
      <c r="EB15" s="70"/>
      <c r="EC15" s="75"/>
      <c r="ED15" s="75"/>
      <c r="EE15" s="75"/>
      <c r="EF15" s="75"/>
      <c r="EG15" s="75"/>
      <c r="EH15" s="70"/>
      <c r="EI15" s="70">
        <f t="shared" ref="EI15:EJ15" si="71">C15+F15+O15+R15+U15+AA15+AH15+AN15+AQ15+AT15+AZ15+BC15+BF15+BI15+BO15+BU15+BX15+CA15+CD15+CG15+CJ15+CS15+CV15+CY15+DE15+DN15+DQ15+DT15+DZ15+EC15+EF15+BR15+DH15+I15+CP15+AE15</f>
        <v>22913</v>
      </c>
      <c r="EJ15" s="70">
        <f t="shared" si="71"/>
        <v>10544</v>
      </c>
      <c r="EK15" s="76">
        <f t="shared" si="59"/>
        <v>11240</v>
      </c>
      <c r="EL15" s="87" t="s">
        <v>76</v>
      </c>
      <c r="EM15" s="2"/>
    </row>
    <row r="16" ht="12.75" customHeight="1">
      <c r="A16" s="63" t="s">
        <v>77</v>
      </c>
      <c r="B16" s="64" t="s">
        <v>78</v>
      </c>
      <c r="C16" s="65"/>
      <c r="D16" s="66"/>
      <c r="E16" s="66"/>
      <c r="F16" s="66"/>
      <c r="G16" s="66"/>
      <c r="H16" s="66"/>
      <c r="I16" s="66"/>
      <c r="J16" s="66"/>
      <c r="K16" s="66"/>
      <c r="L16" s="69">
        <f t="shared" si="43"/>
        <v>0</v>
      </c>
      <c r="M16" s="69">
        <f t="shared" si="44"/>
        <v>0</v>
      </c>
      <c r="N16" s="69">
        <f t="shared" si="45"/>
        <v>0</v>
      </c>
      <c r="O16" s="70"/>
      <c r="P16" s="70"/>
      <c r="Q16" s="70"/>
      <c r="R16" s="70"/>
      <c r="S16" s="70"/>
      <c r="T16" s="70"/>
      <c r="U16" s="70"/>
      <c r="V16" s="70"/>
      <c r="W16" s="70"/>
      <c r="X16" s="69">
        <f t="shared" ref="X16:Z16" si="72">R16+U16+O16</f>
        <v>0</v>
      </c>
      <c r="Y16" s="69">
        <f t="shared" si="72"/>
        <v>0</v>
      </c>
      <c r="Z16" s="69">
        <f t="shared" si="72"/>
        <v>0</v>
      </c>
      <c r="AA16" s="67"/>
      <c r="AB16" s="67"/>
      <c r="AC16" s="70"/>
      <c r="AD16" s="70"/>
      <c r="AE16" s="70"/>
      <c r="AF16" s="70"/>
      <c r="AG16" s="70"/>
      <c r="AH16" s="70"/>
      <c r="AI16" s="70"/>
      <c r="AJ16" s="70"/>
      <c r="AK16" s="69">
        <f t="shared" si="47"/>
        <v>0</v>
      </c>
      <c r="AL16" s="69">
        <f t="shared" ref="AL16:AM16" si="73">AB16+AF16+AI16</f>
        <v>0</v>
      </c>
      <c r="AM16" s="69">
        <f t="shared" si="73"/>
        <v>0</v>
      </c>
      <c r="AN16" s="70"/>
      <c r="AO16" s="70"/>
      <c r="AP16" s="70"/>
      <c r="AQ16" s="70"/>
      <c r="AR16" s="70"/>
      <c r="AS16" s="70"/>
      <c r="AT16" s="70"/>
      <c r="AU16" s="70"/>
      <c r="AV16" s="70"/>
      <c r="AW16" s="69">
        <f t="shared" si="49"/>
        <v>0</v>
      </c>
      <c r="AX16" s="69">
        <f t="shared" si="50"/>
        <v>0</v>
      </c>
      <c r="AY16" s="69">
        <f t="shared" si="51"/>
        <v>0</v>
      </c>
      <c r="AZ16" s="70"/>
      <c r="BA16" s="70"/>
      <c r="BB16" s="70"/>
      <c r="BC16" s="70"/>
      <c r="BD16" s="70"/>
      <c r="BE16" s="70"/>
      <c r="BF16" s="70"/>
      <c r="BG16" s="70"/>
      <c r="BH16" s="70"/>
      <c r="BI16" s="69"/>
      <c r="BJ16" s="69"/>
      <c r="BK16" s="69"/>
      <c r="BL16" s="69">
        <f t="shared" ref="BL16:BN16" si="74">+BF16+BC16+AZ16+BI16</f>
        <v>0</v>
      </c>
      <c r="BM16" s="69">
        <f t="shared" si="74"/>
        <v>0</v>
      </c>
      <c r="BN16" s="69">
        <f t="shared" si="74"/>
        <v>0</v>
      </c>
      <c r="BO16" s="66"/>
      <c r="BP16" s="66"/>
      <c r="BQ16" s="66"/>
      <c r="BR16" s="66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66"/>
      <c r="CE16" s="66"/>
      <c r="CF16" s="66"/>
      <c r="CG16" s="70"/>
      <c r="CH16" s="70"/>
      <c r="CI16" s="70"/>
      <c r="CJ16" s="70"/>
      <c r="CK16" s="70"/>
      <c r="CL16" s="70"/>
      <c r="CM16" s="69">
        <f t="shared" ref="CM16:CO16" si="75">BO16+BR16+BU16+BX16+CA16+CD16+CG16+CJ16</f>
        <v>0</v>
      </c>
      <c r="CN16" s="69">
        <f t="shared" si="75"/>
        <v>0</v>
      </c>
      <c r="CO16" s="69">
        <f t="shared" si="75"/>
        <v>0</v>
      </c>
      <c r="CP16" s="69"/>
      <c r="CQ16" s="69"/>
      <c r="CR16" s="69"/>
      <c r="CS16" s="70"/>
      <c r="CT16" s="70"/>
      <c r="CU16" s="70"/>
      <c r="CV16" s="70"/>
      <c r="CW16" s="70"/>
      <c r="CX16" s="70"/>
      <c r="CY16" s="70"/>
      <c r="CZ16" s="70"/>
      <c r="DA16" s="70"/>
      <c r="DB16" s="69">
        <f t="shared" si="54"/>
        <v>0</v>
      </c>
      <c r="DC16" s="69">
        <f t="shared" si="55"/>
        <v>0</v>
      </c>
      <c r="DD16" s="69">
        <f t="shared" si="56"/>
        <v>0</v>
      </c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69">
        <f t="shared" si="57"/>
        <v>0</v>
      </c>
      <c r="DX16" s="69">
        <f t="shared" si="64"/>
        <v>0</v>
      </c>
      <c r="DY16" s="69">
        <f t="shared" si="65"/>
        <v>0</v>
      </c>
      <c r="DZ16" s="70"/>
      <c r="EA16" s="70"/>
      <c r="EB16" s="70"/>
      <c r="EC16" s="75"/>
      <c r="ED16" s="75"/>
      <c r="EE16" s="75"/>
      <c r="EF16" s="75"/>
      <c r="EG16" s="75"/>
      <c r="EH16" s="70"/>
      <c r="EI16" s="70">
        <f t="shared" ref="EI16:EJ16" si="76">C16+F16+O16+R16+U16+AA16+AH16+AN16+AQ16+AT16+AZ16+BC16+BF16+BI16+BO16+BU16+BX16+CA16+CD16+CG16+CJ16+CS16+CV16+CY16+DE16+DN16+DQ16+DT16+DZ16+EC16+EF16+BR16+DH16+I16+CP16+AE16</f>
        <v>0</v>
      </c>
      <c r="EJ16" s="70">
        <f t="shared" si="76"/>
        <v>0</v>
      </c>
      <c r="EK16" s="76">
        <f t="shared" si="59"/>
        <v>0</v>
      </c>
      <c r="EL16" s="77" t="s">
        <v>78</v>
      </c>
      <c r="EM16" s="2"/>
    </row>
    <row r="17" ht="12.75" customHeight="1">
      <c r="A17" s="52" t="s">
        <v>79</v>
      </c>
      <c r="B17" s="53" t="s">
        <v>80</v>
      </c>
      <c r="C17" s="79">
        <f t="shared" ref="C17:AC17" si="77">SUM(C18:C21)</f>
        <v>0</v>
      </c>
      <c r="D17" s="56">
        <f t="shared" si="77"/>
        <v>0</v>
      </c>
      <c r="E17" s="56">
        <f t="shared" si="77"/>
        <v>0</v>
      </c>
      <c r="F17" s="56">
        <f t="shared" si="77"/>
        <v>57408</v>
      </c>
      <c r="G17" s="56">
        <f t="shared" si="77"/>
        <v>67934</v>
      </c>
      <c r="H17" s="56">
        <f t="shared" si="77"/>
        <v>99625</v>
      </c>
      <c r="I17" s="56">
        <f t="shared" si="77"/>
        <v>0</v>
      </c>
      <c r="J17" s="56">
        <f t="shared" si="77"/>
        <v>0</v>
      </c>
      <c r="K17" s="56">
        <f t="shared" si="77"/>
        <v>0</v>
      </c>
      <c r="L17" s="69">
        <f t="shared" si="77"/>
        <v>57408</v>
      </c>
      <c r="M17" s="69">
        <f t="shared" si="77"/>
        <v>67934</v>
      </c>
      <c r="N17" s="69">
        <f t="shared" si="77"/>
        <v>99625</v>
      </c>
      <c r="O17" s="80">
        <f t="shared" si="77"/>
        <v>5693</v>
      </c>
      <c r="P17" s="80">
        <f t="shared" si="77"/>
        <v>7433</v>
      </c>
      <c r="Q17" s="80">
        <f t="shared" si="77"/>
        <v>8065</v>
      </c>
      <c r="R17" s="80">
        <f t="shared" si="77"/>
        <v>0</v>
      </c>
      <c r="S17" s="80">
        <f t="shared" si="77"/>
        <v>42</v>
      </c>
      <c r="T17" s="69">
        <f t="shared" si="77"/>
        <v>0</v>
      </c>
      <c r="U17" s="69">
        <f t="shared" si="77"/>
        <v>0</v>
      </c>
      <c r="V17" s="69">
        <f t="shared" si="77"/>
        <v>0</v>
      </c>
      <c r="W17" s="69">
        <f t="shared" si="77"/>
        <v>0</v>
      </c>
      <c r="X17" s="69">
        <f t="shared" si="77"/>
        <v>5693</v>
      </c>
      <c r="Y17" s="69">
        <f t="shared" si="77"/>
        <v>7475</v>
      </c>
      <c r="Z17" s="69">
        <f t="shared" si="77"/>
        <v>8065</v>
      </c>
      <c r="AA17" s="69">
        <f t="shared" si="77"/>
        <v>0</v>
      </c>
      <c r="AB17" s="69">
        <f t="shared" si="77"/>
        <v>0</v>
      </c>
      <c r="AC17" s="69">
        <f t="shared" si="77"/>
        <v>0</v>
      </c>
      <c r="AD17" s="69"/>
      <c r="AE17" s="69">
        <f t="shared" ref="AE17:DG17" si="78">SUM(AE18:AE21)</f>
        <v>0</v>
      </c>
      <c r="AF17" s="69">
        <f t="shared" si="78"/>
        <v>12588</v>
      </c>
      <c r="AG17" s="69">
        <f t="shared" si="78"/>
        <v>32167</v>
      </c>
      <c r="AH17" s="69">
        <f t="shared" si="78"/>
        <v>3671</v>
      </c>
      <c r="AI17" s="69">
        <f t="shared" si="78"/>
        <v>582</v>
      </c>
      <c r="AJ17" s="69">
        <f t="shared" si="78"/>
        <v>200</v>
      </c>
      <c r="AK17" s="69">
        <f t="shared" si="78"/>
        <v>3671</v>
      </c>
      <c r="AL17" s="69">
        <f t="shared" si="78"/>
        <v>13170</v>
      </c>
      <c r="AM17" s="69">
        <f t="shared" si="78"/>
        <v>32367</v>
      </c>
      <c r="AN17" s="69">
        <f t="shared" si="78"/>
        <v>0</v>
      </c>
      <c r="AO17" s="69">
        <f t="shared" si="78"/>
        <v>0</v>
      </c>
      <c r="AP17" s="69">
        <f t="shared" si="78"/>
        <v>0</v>
      </c>
      <c r="AQ17" s="69">
        <f t="shared" si="78"/>
        <v>0</v>
      </c>
      <c r="AR17" s="69">
        <f t="shared" si="78"/>
        <v>0</v>
      </c>
      <c r="AS17" s="69">
        <f t="shared" si="78"/>
        <v>0</v>
      </c>
      <c r="AT17" s="69">
        <f t="shared" si="78"/>
        <v>0</v>
      </c>
      <c r="AU17" s="69">
        <f t="shared" si="78"/>
        <v>0</v>
      </c>
      <c r="AV17" s="69">
        <f t="shared" si="78"/>
        <v>0</v>
      </c>
      <c r="AW17" s="69">
        <f t="shared" si="78"/>
        <v>0</v>
      </c>
      <c r="AX17" s="69">
        <f t="shared" si="78"/>
        <v>0</v>
      </c>
      <c r="AY17" s="69">
        <f t="shared" si="78"/>
        <v>0</v>
      </c>
      <c r="AZ17" s="69">
        <f t="shared" si="78"/>
        <v>8171</v>
      </c>
      <c r="BA17" s="69">
        <f t="shared" si="78"/>
        <v>9678</v>
      </c>
      <c r="BB17" s="69">
        <f t="shared" si="78"/>
        <v>12010</v>
      </c>
      <c r="BC17" s="69">
        <f t="shared" si="78"/>
        <v>15624</v>
      </c>
      <c r="BD17" s="69">
        <f t="shared" si="78"/>
        <v>16095</v>
      </c>
      <c r="BE17" s="69">
        <f t="shared" si="78"/>
        <v>9445</v>
      </c>
      <c r="BF17" s="69">
        <f t="shared" si="78"/>
        <v>0</v>
      </c>
      <c r="BG17" s="69">
        <f t="shared" si="78"/>
        <v>0</v>
      </c>
      <c r="BH17" s="69">
        <f t="shared" si="78"/>
        <v>0</v>
      </c>
      <c r="BI17" s="69">
        <f t="shared" si="78"/>
        <v>0</v>
      </c>
      <c r="BJ17" s="69">
        <f t="shared" si="78"/>
        <v>0</v>
      </c>
      <c r="BK17" s="69">
        <f t="shared" si="78"/>
        <v>0</v>
      </c>
      <c r="BL17" s="69">
        <f t="shared" si="78"/>
        <v>23795</v>
      </c>
      <c r="BM17" s="69">
        <f t="shared" si="78"/>
        <v>25773</v>
      </c>
      <c r="BN17" s="69">
        <f t="shared" si="78"/>
        <v>21455</v>
      </c>
      <c r="BO17" s="56">
        <f t="shared" si="78"/>
        <v>4293</v>
      </c>
      <c r="BP17" s="56">
        <f t="shared" si="78"/>
        <v>6252</v>
      </c>
      <c r="BQ17" s="56">
        <f t="shared" si="78"/>
        <v>9380</v>
      </c>
      <c r="BR17" s="56">
        <f t="shared" si="78"/>
        <v>5773</v>
      </c>
      <c r="BS17" s="69">
        <f t="shared" si="78"/>
        <v>5998</v>
      </c>
      <c r="BT17" s="69">
        <f t="shared" si="78"/>
        <v>7600</v>
      </c>
      <c r="BU17" s="69">
        <f t="shared" si="78"/>
        <v>36</v>
      </c>
      <c r="BV17" s="69">
        <f t="shared" si="78"/>
        <v>62711</v>
      </c>
      <c r="BW17" s="69">
        <f t="shared" si="78"/>
        <v>0</v>
      </c>
      <c r="BX17" s="69">
        <f t="shared" si="78"/>
        <v>146198</v>
      </c>
      <c r="BY17" s="69">
        <f t="shared" si="78"/>
        <v>112347</v>
      </c>
      <c r="BZ17" s="69">
        <f t="shared" si="78"/>
        <v>240330</v>
      </c>
      <c r="CA17" s="69">
        <f t="shared" si="78"/>
        <v>1047</v>
      </c>
      <c r="CB17" s="69">
        <f t="shared" si="78"/>
        <v>1420</v>
      </c>
      <c r="CC17" s="69">
        <f t="shared" si="78"/>
        <v>0</v>
      </c>
      <c r="CD17" s="56">
        <f t="shared" si="78"/>
        <v>124068</v>
      </c>
      <c r="CE17" s="56">
        <f t="shared" si="78"/>
        <v>144199</v>
      </c>
      <c r="CF17" s="56">
        <f t="shared" si="78"/>
        <v>177085</v>
      </c>
      <c r="CG17" s="69">
        <f t="shared" si="78"/>
        <v>0</v>
      </c>
      <c r="CH17" s="69">
        <f t="shared" si="78"/>
        <v>0</v>
      </c>
      <c r="CI17" s="69">
        <f t="shared" si="78"/>
        <v>0</v>
      </c>
      <c r="CJ17" s="69">
        <f t="shared" si="78"/>
        <v>0</v>
      </c>
      <c r="CK17" s="69">
        <f t="shared" si="78"/>
        <v>0</v>
      </c>
      <c r="CL17" s="69">
        <f t="shared" si="78"/>
        <v>0</v>
      </c>
      <c r="CM17" s="69">
        <f t="shared" si="78"/>
        <v>281415</v>
      </c>
      <c r="CN17" s="69">
        <f t="shared" si="78"/>
        <v>332927</v>
      </c>
      <c r="CO17" s="69">
        <f t="shared" si="78"/>
        <v>434395</v>
      </c>
      <c r="CP17" s="69">
        <f t="shared" si="78"/>
        <v>0</v>
      </c>
      <c r="CQ17" s="69">
        <f t="shared" si="78"/>
        <v>0</v>
      </c>
      <c r="CR17" s="69">
        <f t="shared" si="78"/>
        <v>0</v>
      </c>
      <c r="CS17" s="69">
        <f t="shared" si="78"/>
        <v>20683</v>
      </c>
      <c r="CT17" s="69">
        <f t="shared" si="78"/>
        <v>23969</v>
      </c>
      <c r="CU17" s="69">
        <f t="shared" si="78"/>
        <v>28875</v>
      </c>
      <c r="CV17" s="69">
        <f t="shared" si="78"/>
        <v>1625</v>
      </c>
      <c r="CW17" s="69">
        <f t="shared" si="78"/>
        <v>3092</v>
      </c>
      <c r="CX17" s="69">
        <f t="shared" si="78"/>
        <v>5310</v>
      </c>
      <c r="CY17" s="69">
        <f t="shared" si="78"/>
        <v>980</v>
      </c>
      <c r="CZ17" s="69">
        <f t="shared" si="78"/>
        <v>1365</v>
      </c>
      <c r="DA17" s="69">
        <f t="shared" si="78"/>
        <v>1600</v>
      </c>
      <c r="DB17" s="69">
        <f t="shared" si="78"/>
        <v>23288</v>
      </c>
      <c r="DC17" s="69">
        <f t="shared" si="78"/>
        <v>28426</v>
      </c>
      <c r="DD17" s="69">
        <f t="shared" si="78"/>
        <v>35785</v>
      </c>
      <c r="DE17" s="69">
        <f t="shared" si="78"/>
        <v>0</v>
      </c>
      <c r="DF17" s="69">
        <f t="shared" si="78"/>
        <v>0</v>
      </c>
      <c r="DG17" s="69">
        <f t="shared" si="78"/>
        <v>0</v>
      </c>
      <c r="DH17" s="69"/>
      <c r="DI17" s="69"/>
      <c r="DJ17" s="69"/>
      <c r="DK17" s="69"/>
      <c r="DL17" s="69"/>
      <c r="DM17" s="69"/>
      <c r="DN17" s="69">
        <f t="shared" ref="DN17:EK17" si="79">SUM(DN18:DN21)</f>
        <v>975</v>
      </c>
      <c r="DO17" s="69">
        <f t="shared" si="79"/>
        <v>0</v>
      </c>
      <c r="DP17" s="69">
        <f t="shared" si="79"/>
        <v>0</v>
      </c>
      <c r="DQ17" s="69">
        <f t="shared" si="79"/>
        <v>7299</v>
      </c>
      <c r="DR17" s="69">
        <f t="shared" si="79"/>
        <v>8475</v>
      </c>
      <c r="DS17" s="69">
        <f t="shared" si="79"/>
        <v>17435</v>
      </c>
      <c r="DT17" s="69">
        <f t="shared" si="79"/>
        <v>11393</v>
      </c>
      <c r="DU17" s="69">
        <f t="shared" si="79"/>
        <v>14266</v>
      </c>
      <c r="DV17" s="69">
        <f t="shared" si="79"/>
        <v>24940</v>
      </c>
      <c r="DW17" s="69">
        <f t="shared" si="79"/>
        <v>19667</v>
      </c>
      <c r="DX17" s="69">
        <f t="shared" si="79"/>
        <v>22741</v>
      </c>
      <c r="DY17" s="69">
        <f t="shared" si="79"/>
        <v>42375</v>
      </c>
      <c r="DZ17" s="69">
        <f t="shared" si="79"/>
        <v>0</v>
      </c>
      <c r="EA17" s="69">
        <f t="shared" si="79"/>
        <v>0</v>
      </c>
      <c r="EB17" s="69">
        <f t="shared" si="79"/>
        <v>0</v>
      </c>
      <c r="EC17" s="81">
        <f t="shared" si="79"/>
        <v>0</v>
      </c>
      <c r="ED17" s="81">
        <f t="shared" si="79"/>
        <v>0</v>
      </c>
      <c r="EE17" s="81">
        <f t="shared" si="79"/>
        <v>0</v>
      </c>
      <c r="EF17" s="81">
        <f t="shared" si="79"/>
        <v>0</v>
      </c>
      <c r="EG17" s="81">
        <f t="shared" si="79"/>
        <v>0</v>
      </c>
      <c r="EH17" s="69">
        <f t="shared" si="79"/>
        <v>0</v>
      </c>
      <c r="EI17" s="69">
        <f t="shared" si="79"/>
        <v>414937</v>
      </c>
      <c r="EJ17" s="69">
        <f t="shared" si="79"/>
        <v>498446</v>
      </c>
      <c r="EK17" s="82">
        <f t="shared" si="79"/>
        <v>674067</v>
      </c>
      <c r="EL17" s="88" t="s">
        <v>80</v>
      </c>
      <c r="EM17" s="2"/>
    </row>
    <row r="18" ht="12.75" customHeight="1">
      <c r="A18" s="63" t="s">
        <v>81</v>
      </c>
      <c r="B18" s="64" t="s">
        <v>82</v>
      </c>
      <c r="C18" s="65"/>
      <c r="D18" s="66"/>
      <c r="E18" s="66"/>
      <c r="F18" s="67">
        <v>35099.0</v>
      </c>
      <c r="G18" s="67">
        <v>40991.0</v>
      </c>
      <c r="H18" s="68">
        <v>62170.0</v>
      </c>
      <c r="I18" s="66"/>
      <c r="J18" s="66"/>
      <c r="K18" s="66"/>
      <c r="L18" s="69">
        <f t="shared" ref="L18:L21" si="85">+F18+C18+I18</f>
        <v>35099</v>
      </c>
      <c r="M18" s="69">
        <f t="shared" ref="M18:M21" si="86">D18+G18</f>
        <v>40991</v>
      </c>
      <c r="N18" s="69">
        <f t="shared" ref="N18:N21" si="87">+H18+E18</f>
        <v>62170</v>
      </c>
      <c r="O18" s="84">
        <v>3442.0</v>
      </c>
      <c r="P18" s="84">
        <v>4494.0</v>
      </c>
      <c r="Q18" s="85">
        <v>5000.0</v>
      </c>
      <c r="R18" s="84"/>
      <c r="S18" s="84">
        <v>22.0</v>
      </c>
      <c r="T18" s="70"/>
      <c r="U18" s="70"/>
      <c r="V18" s="70"/>
      <c r="W18" s="70"/>
      <c r="X18" s="69">
        <f t="shared" ref="X18:Z18" si="80">R18+U18+O18</f>
        <v>3442</v>
      </c>
      <c r="Y18" s="69">
        <f t="shared" si="80"/>
        <v>4516</v>
      </c>
      <c r="Z18" s="69">
        <f t="shared" si="80"/>
        <v>5000</v>
      </c>
      <c r="AA18" s="67"/>
      <c r="AB18" s="67"/>
      <c r="AC18" s="70"/>
      <c r="AD18" s="70"/>
      <c r="AE18" s="70"/>
      <c r="AF18" s="71">
        <v>6581.0</v>
      </c>
      <c r="AG18" s="70">
        <v>16639.0</v>
      </c>
      <c r="AH18" s="67">
        <v>1907.0</v>
      </c>
      <c r="AI18" s="71">
        <v>305.0</v>
      </c>
      <c r="AJ18" s="72">
        <v>100.0</v>
      </c>
      <c r="AK18" s="69">
        <f t="shared" ref="AK18:AK21" si="89">AA18+AH18+AE18</f>
        <v>1907</v>
      </c>
      <c r="AL18" s="69">
        <f t="shared" ref="AL18:AM18" si="81">AB18+AF18+AI18</f>
        <v>6886</v>
      </c>
      <c r="AM18" s="69">
        <f t="shared" si="81"/>
        <v>16739</v>
      </c>
      <c r="AN18" s="70"/>
      <c r="AO18" s="70"/>
      <c r="AP18" s="70"/>
      <c r="AQ18" s="70"/>
      <c r="AR18" s="70"/>
      <c r="AS18" s="70"/>
      <c r="AT18" s="70"/>
      <c r="AU18" s="70"/>
      <c r="AV18" s="70"/>
      <c r="AW18" s="69">
        <f t="shared" ref="AW18:AW21" si="91">+AT18+AR18+AN18</f>
        <v>0</v>
      </c>
      <c r="AX18" s="69">
        <f t="shared" ref="AX18:AX21" si="92">+AU18+AO18+AR18</f>
        <v>0</v>
      </c>
      <c r="AY18" s="69">
        <f t="shared" ref="AY18:AY21" si="93">+AV18+AR18+AP18</f>
        <v>0</v>
      </c>
      <c r="AZ18" s="67">
        <v>4905.0</v>
      </c>
      <c r="BA18" s="67">
        <v>5820.0</v>
      </c>
      <c r="BB18" s="72">
        <v>7440.0</v>
      </c>
      <c r="BC18" s="67">
        <v>10756.0</v>
      </c>
      <c r="BD18" s="67">
        <v>10593.0</v>
      </c>
      <c r="BE18" s="72">
        <v>5875.0</v>
      </c>
      <c r="BF18" s="70"/>
      <c r="BG18" s="70"/>
      <c r="BH18" s="70"/>
      <c r="BI18" s="69"/>
      <c r="BJ18" s="69"/>
      <c r="BK18" s="69"/>
      <c r="BL18" s="69">
        <f t="shared" ref="BL18:BN18" si="82">+BF18+BC18+AZ18+BI18</f>
        <v>15661</v>
      </c>
      <c r="BM18" s="69">
        <f t="shared" si="82"/>
        <v>16413</v>
      </c>
      <c r="BN18" s="69">
        <f t="shared" si="82"/>
        <v>13315</v>
      </c>
      <c r="BO18" s="67">
        <v>2332.0</v>
      </c>
      <c r="BP18" s="71">
        <v>3536.0</v>
      </c>
      <c r="BQ18" s="73">
        <v>5850.0</v>
      </c>
      <c r="BR18" s="67">
        <v>3525.0</v>
      </c>
      <c r="BS18" s="71">
        <v>3663.0</v>
      </c>
      <c r="BT18" s="70">
        <v>4650.0</v>
      </c>
      <c r="BU18" s="67">
        <v>20.0</v>
      </c>
      <c r="BV18" s="71">
        <v>39042.0</v>
      </c>
      <c r="BW18" s="70"/>
      <c r="BX18" s="71">
        <v>91067.0</v>
      </c>
      <c r="BY18" s="71">
        <v>69916.0</v>
      </c>
      <c r="BZ18" s="70">
        <v>147230.0</v>
      </c>
      <c r="CA18" s="67">
        <v>544.0</v>
      </c>
      <c r="CB18" s="71">
        <v>738.0</v>
      </c>
      <c r="CC18" s="70"/>
      <c r="CD18" s="71">
        <v>79949.0</v>
      </c>
      <c r="CE18" s="71">
        <v>94276.0</v>
      </c>
      <c r="CF18" s="72">
        <f>71200+38980</f>
        <v>110180</v>
      </c>
      <c r="CG18" s="70"/>
      <c r="CH18" s="70"/>
      <c r="CI18" s="70"/>
      <c r="CJ18" s="70"/>
      <c r="CK18" s="70"/>
      <c r="CL18" s="70"/>
      <c r="CM18" s="69">
        <f t="shared" ref="CM18:CO18" si="83">BO18+BR18+BU18+BX18+CA18+CD18+CG18+CJ18</f>
        <v>177437</v>
      </c>
      <c r="CN18" s="69">
        <f t="shared" si="83"/>
        <v>211171</v>
      </c>
      <c r="CO18" s="69">
        <f t="shared" si="83"/>
        <v>267910</v>
      </c>
      <c r="CP18" s="69"/>
      <c r="CQ18" s="69"/>
      <c r="CR18" s="69"/>
      <c r="CS18" s="67">
        <v>12499.0</v>
      </c>
      <c r="CT18" s="71">
        <v>14434.0</v>
      </c>
      <c r="CU18" s="70">
        <v>18000.0</v>
      </c>
      <c r="CV18" s="67">
        <v>956.0</v>
      </c>
      <c r="CW18" s="67">
        <v>1766.0</v>
      </c>
      <c r="CX18" s="70">
        <v>3300.0</v>
      </c>
      <c r="CY18" s="67">
        <v>522.0</v>
      </c>
      <c r="CZ18" s="71">
        <v>724.0</v>
      </c>
      <c r="DA18" s="70">
        <v>800.0</v>
      </c>
      <c r="DB18" s="69">
        <f t="shared" ref="DB18:DB21" si="96">CS18+CV18+CY18</f>
        <v>13977</v>
      </c>
      <c r="DC18" s="69">
        <f t="shared" ref="DC18:DC21" si="97">CQ18+CT18+CW18+CZ18</f>
        <v>16924</v>
      </c>
      <c r="DD18" s="69">
        <f t="shared" ref="DD18:DD21" si="98">CU18+CX18+DA18</f>
        <v>22100</v>
      </c>
      <c r="DE18" s="70"/>
      <c r="DF18" s="70"/>
      <c r="DG18" s="70"/>
      <c r="DH18" s="70"/>
      <c r="DI18" s="70"/>
      <c r="DJ18" s="70"/>
      <c r="DK18" s="70"/>
      <c r="DL18" s="70"/>
      <c r="DM18" s="70"/>
      <c r="DN18" s="67">
        <v>597.0</v>
      </c>
      <c r="DO18" s="70"/>
      <c r="DP18" s="70"/>
      <c r="DQ18" s="67">
        <v>5240.0</v>
      </c>
      <c r="DR18" s="67">
        <v>5991.0</v>
      </c>
      <c r="DS18" s="70">
        <v>10875.0</v>
      </c>
      <c r="DT18" s="67">
        <v>6442.0</v>
      </c>
      <c r="DU18" s="67">
        <v>8348.0</v>
      </c>
      <c r="DV18" s="70">
        <v>15445.0</v>
      </c>
      <c r="DW18" s="69">
        <f t="shared" ref="DW18:DW21" si="99">DG18+DN18+DQ18+DT18+DH18</f>
        <v>12279</v>
      </c>
      <c r="DX18" s="69">
        <f t="shared" ref="DX18:DX21" si="100">DI18+DO18+DR18+DU18</f>
        <v>14339</v>
      </c>
      <c r="DY18" s="69">
        <f t="shared" ref="DY18:DY21" si="101">DG18+DP18+DS18+DV18</f>
        <v>26320</v>
      </c>
      <c r="DZ18" s="70"/>
      <c r="EA18" s="70"/>
      <c r="EB18" s="70"/>
      <c r="EC18" s="75"/>
      <c r="ED18" s="75"/>
      <c r="EE18" s="75"/>
      <c r="EF18" s="75"/>
      <c r="EG18" s="75"/>
      <c r="EH18" s="70"/>
      <c r="EI18" s="70">
        <f t="shared" ref="EI18:EJ18" si="84">C18+F18+O18+R18+U18+AA18+AH18+AN18+AQ18+AT18+AZ18+BC18+BF18+BI18+BO18+BU18+BX18+CA18+CD18+CG18+CJ18+CS18+CV18+CY18+DE18+DN18+DQ18+DT18+DZ18+EC18+EF18+BR18+DH18+I18+CP18+AE18</f>
        <v>259802</v>
      </c>
      <c r="EJ18" s="70">
        <f t="shared" si="84"/>
        <v>311240</v>
      </c>
      <c r="EK18" s="76">
        <f t="shared" ref="EK18:EK21" si="103">E18+H18+Q18+T18+W18+AC18+AJ18+AP18+AS18+AV18+BB18+BE18+BH18+BK18+BQ18+BW18+BZ18+CC18+CF18+CI18+CL18+CU18+CX18+DA18+DG18+DP18+DS18+DV18+EB18+EE18+EH18+BT18+DJ18+K18+CR18+AG18+DM18</f>
        <v>413554</v>
      </c>
      <c r="EL18" s="77" t="s">
        <v>82</v>
      </c>
      <c r="EM18" s="2"/>
    </row>
    <row r="19" ht="12.75" customHeight="1">
      <c r="A19" s="63" t="s">
        <v>83</v>
      </c>
      <c r="B19" s="64" t="s">
        <v>84</v>
      </c>
      <c r="C19" s="65"/>
      <c r="D19" s="66"/>
      <c r="E19" s="66"/>
      <c r="F19" s="67"/>
      <c r="G19" s="67"/>
      <c r="H19" s="66"/>
      <c r="I19" s="66"/>
      <c r="J19" s="66"/>
      <c r="K19" s="66"/>
      <c r="L19" s="69">
        <f t="shared" si="85"/>
        <v>0</v>
      </c>
      <c r="M19" s="69">
        <f t="shared" si="86"/>
        <v>0</v>
      </c>
      <c r="N19" s="69">
        <f t="shared" si="87"/>
        <v>0</v>
      </c>
      <c r="O19" s="84"/>
      <c r="P19" s="84"/>
      <c r="Q19" s="70"/>
      <c r="R19" s="74"/>
      <c r="S19" s="74"/>
      <c r="T19" s="70"/>
      <c r="U19" s="70"/>
      <c r="V19" s="70"/>
      <c r="W19" s="70"/>
      <c r="X19" s="69">
        <f t="shared" ref="X19:Z19" si="88">R19+U19+O19</f>
        <v>0</v>
      </c>
      <c r="Y19" s="69">
        <f t="shared" si="88"/>
        <v>0</v>
      </c>
      <c r="Z19" s="69">
        <f t="shared" si="88"/>
        <v>0</v>
      </c>
      <c r="AA19" s="67"/>
      <c r="AB19" s="67"/>
      <c r="AC19" s="70"/>
      <c r="AD19" s="70"/>
      <c r="AE19" s="70"/>
      <c r="AF19" s="71">
        <v>1592.0</v>
      </c>
      <c r="AG19" s="70">
        <v>5499.0</v>
      </c>
      <c r="AH19" s="70"/>
      <c r="AI19" s="70"/>
      <c r="AJ19" s="72"/>
      <c r="AK19" s="69">
        <f t="shared" si="89"/>
        <v>0</v>
      </c>
      <c r="AL19" s="69">
        <f t="shared" ref="AL19:AM19" si="90">AB19+AF19+AI19</f>
        <v>1592</v>
      </c>
      <c r="AM19" s="69">
        <f t="shared" si="90"/>
        <v>5499</v>
      </c>
      <c r="AN19" s="70"/>
      <c r="AO19" s="70"/>
      <c r="AP19" s="70"/>
      <c r="AQ19" s="70"/>
      <c r="AR19" s="70"/>
      <c r="AS19" s="70"/>
      <c r="AT19" s="70"/>
      <c r="AU19" s="70"/>
      <c r="AV19" s="70"/>
      <c r="AW19" s="69">
        <f t="shared" si="91"/>
        <v>0</v>
      </c>
      <c r="AX19" s="69">
        <f t="shared" si="92"/>
        <v>0</v>
      </c>
      <c r="AY19" s="69">
        <f t="shared" si="93"/>
        <v>0</v>
      </c>
      <c r="AZ19" s="70"/>
      <c r="BA19" s="70"/>
      <c r="BB19" s="70"/>
      <c r="BC19" s="70"/>
      <c r="BD19" s="70"/>
      <c r="BE19" s="70"/>
      <c r="BF19" s="70"/>
      <c r="BG19" s="70"/>
      <c r="BH19" s="70"/>
      <c r="BI19" s="69"/>
      <c r="BJ19" s="69"/>
      <c r="BK19" s="69"/>
      <c r="BL19" s="69">
        <f t="shared" ref="BL19:BN19" si="94">+BF19+BC19+AZ19+BI19</f>
        <v>0</v>
      </c>
      <c r="BM19" s="69">
        <f t="shared" si="94"/>
        <v>0</v>
      </c>
      <c r="BN19" s="69">
        <f t="shared" si="94"/>
        <v>0</v>
      </c>
      <c r="BO19" s="66"/>
      <c r="BP19" s="66"/>
      <c r="BQ19" s="66"/>
      <c r="BR19" s="67"/>
      <c r="BS19" s="67"/>
      <c r="BT19" s="70"/>
      <c r="BU19" s="70"/>
      <c r="BV19" s="70"/>
      <c r="BW19" s="70"/>
      <c r="BX19" s="67"/>
      <c r="BY19" s="67"/>
      <c r="BZ19" s="70"/>
      <c r="CA19" s="70"/>
      <c r="CB19" s="70"/>
      <c r="CC19" s="70"/>
      <c r="CD19" s="66"/>
      <c r="CE19" s="66"/>
      <c r="CF19" s="66"/>
      <c r="CG19" s="70"/>
      <c r="CH19" s="70"/>
      <c r="CI19" s="70"/>
      <c r="CJ19" s="70"/>
      <c r="CK19" s="70"/>
      <c r="CL19" s="70"/>
      <c r="CM19" s="69">
        <f t="shared" ref="CM19:CO19" si="95">BO19+BR19+BU19+BX19+CA19+CD19+CG19+CJ19</f>
        <v>0</v>
      </c>
      <c r="CN19" s="69">
        <f t="shared" si="95"/>
        <v>0</v>
      </c>
      <c r="CO19" s="69">
        <f t="shared" si="95"/>
        <v>0</v>
      </c>
      <c r="CP19" s="69"/>
      <c r="CQ19" s="69"/>
      <c r="CR19" s="69"/>
      <c r="CS19" s="70"/>
      <c r="CT19" s="70"/>
      <c r="CU19" s="70"/>
      <c r="CV19" s="70"/>
      <c r="CW19" s="70"/>
      <c r="CX19" s="70"/>
      <c r="CY19" s="70"/>
      <c r="CZ19" s="70"/>
      <c r="DA19" s="70"/>
      <c r="DB19" s="69">
        <f t="shared" si="96"/>
        <v>0</v>
      </c>
      <c r="DC19" s="69">
        <f t="shared" si="97"/>
        <v>0</v>
      </c>
      <c r="DD19" s="69">
        <f t="shared" si="98"/>
        <v>0</v>
      </c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69">
        <f t="shared" si="99"/>
        <v>0</v>
      </c>
      <c r="DX19" s="69">
        <f t="shared" si="100"/>
        <v>0</v>
      </c>
      <c r="DY19" s="69">
        <f t="shared" si="101"/>
        <v>0</v>
      </c>
      <c r="DZ19" s="70"/>
      <c r="EA19" s="70"/>
      <c r="EB19" s="70"/>
      <c r="EC19" s="75"/>
      <c r="ED19" s="75"/>
      <c r="EE19" s="75"/>
      <c r="EF19" s="75"/>
      <c r="EG19" s="75"/>
      <c r="EH19" s="70"/>
      <c r="EI19" s="70">
        <f t="shared" ref="EI19:EJ19" si="102">C19+F19+O19+R19+U19+AA19+AH19+AN19+AQ19+AT19+AZ19+BC19+BF19+BI19+BO19+BU19+BX19+CA19+CD19+CG19+CJ19+CS19+CV19+CY19+DE19+DN19+DQ19+DT19+DZ19+EC19+EF19+BR19+DH19+I19+CP19+AE19</f>
        <v>0</v>
      </c>
      <c r="EJ19" s="70">
        <f t="shared" si="102"/>
        <v>1592</v>
      </c>
      <c r="EK19" s="76">
        <f t="shared" si="103"/>
        <v>5499</v>
      </c>
      <c r="EL19" s="77" t="s">
        <v>84</v>
      </c>
      <c r="EM19" s="2"/>
    </row>
    <row r="20" ht="12.75" customHeight="1">
      <c r="A20" s="63" t="s">
        <v>85</v>
      </c>
      <c r="B20" s="64" t="s">
        <v>86</v>
      </c>
      <c r="C20" s="65"/>
      <c r="D20" s="66"/>
      <c r="E20" s="66"/>
      <c r="F20" s="67">
        <v>14337.0</v>
      </c>
      <c r="G20" s="67">
        <v>17017.0</v>
      </c>
      <c r="H20" s="68">
        <v>23655.0</v>
      </c>
      <c r="I20" s="66"/>
      <c r="J20" s="66"/>
      <c r="K20" s="66"/>
      <c r="L20" s="69">
        <f t="shared" si="85"/>
        <v>14337</v>
      </c>
      <c r="M20" s="69">
        <f t="shared" si="86"/>
        <v>17017</v>
      </c>
      <c r="N20" s="69">
        <f t="shared" si="87"/>
        <v>23655</v>
      </c>
      <c r="O20" s="84">
        <v>1422.0</v>
      </c>
      <c r="P20" s="84">
        <v>1856.0</v>
      </c>
      <c r="Q20" s="85">
        <v>1940.0</v>
      </c>
      <c r="R20" s="84"/>
      <c r="S20" s="84">
        <v>13.0</v>
      </c>
      <c r="T20" s="70"/>
      <c r="U20" s="70"/>
      <c r="V20" s="70"/>
      <c r="W20" s="70"/>
      <c r="X20" s="69">
        <f t="shared" ref="X20:Z20" si="104">R20+U20+O20</f>
        <v>1422</v>
      </c>
      <c r="Y20" s="69">
        <f t="shared" si="104"/>
        <v>1869</v>
      </c>
      <c r="Z20" s="69">
        <f t="shared" si="104"/>
        <v>1940</v>
      </c>
      <c r="AA20" s="67"/>
      <c r="AB20" s="67"/>
      <c r="AC20" s="70"/>
      <c r="AD20" s="70"/>
      <c r="AE20" s="70"/>
      <c r="AF20" s="71">
        <v>2795.0</v>
      </c>
      <c r="AG20" s="70">
        <v>6338.0</v>
      </c>
      <c r="AH20" s="67">
        <v>1114.0</v>
      </c>
      <c r="AI20" s="71">
        <v>175.0</v>
      </c>
      <c r="AJ20" s="72">
        <v>60.0</v>
      </c>
      <c r="AK20" s="69">
        <f t="shared" si="89"/>
        <v>1114</v>
      </c>
      <c r="AL20" s="69">
        <f t="shared" ref="AL20:AM20" si="105">AB20+AF20+AI20</f>
        <v>2970</v>
      </c>
      <c r="AM20" s="69">
        <f t="shared" si="105"/>
        <v>6398</v>
      </c>
      <c r="AN20" s="70"/>
      <c r="AO20" s="70"/>
      <c r="AP20" s="70"/>
      <c r="AQ20" s="70"/>
      <c r="AR20" s="70"/>
      <c r="AS20" s="70"/>
      <c r="AT20" s="70"/>
      <c r="AU20" s="70"/>
      <c r="AV20" s="70"/>
      <c r="AW20" s="69">
        <f t="shared" si="91"/>
        <v>0</v>
      </c>
      <c r="AX20" s="69">
        <f t="shared" si="92"/>
        <v>0</v>
      </c>
      <c r="AY20" s="69">
        <f t="shared" si="93"/>
        <v>0</v>
      </c>
      <c r="AZ20" s="67">
        <v>2156.0</v>
      </c>
      <c r="BA20" s="67">
        <v>2493.0</v>
      </c>
      <c r="BB20" s="72">
        <v>2880.0</v>
      </c>
      <c r="BC20" s="67">
        <v>3917.0</v>
      </c>
      <c r="BD20" s="67">
        <v>4034.0</v>
      </c>
      <c r="BE20" s="72">
        <v>2250.0</v>
      </c>
      <c r="BF20" s="70"/>
      <c r="BG20" s="70"/>
      <c r="BH20" s="70"/>
      <c r="BI20" s="69"/>
      <c r="BJ20" s="69"/>
      <c r="BK20" s="69"/>
      <c r="BL20" s="69">
        <f t="shared" ref="BL20:BN20" si="106">+BF20+BC20+AZ20+BI20</f>
        <v>6073</v>
      </c>
      <c r="BM20" s="69">
        <f t="shared" si="106"/>
        <v>6527</v>
      </c>
      <c r="BN20" s="69">
        <f t="shared" si="106"/>
        <v>5130</v>
      </c>
      <c r="BO20" s="67">
        <v>1399.0</v>
      </c>
      <c r="BP20" s="71">
        <v>1864.0</v>
      </c>
      <c r="BQ20" s="73">
        <v>2230.0</v>
      </c>
      <c r="BR20" s="67">
        <v>1427.0</v>
      </c>
      <c r="BS20" s="71">
        <v>1482.0</v>
      </c>
      <c r="BT20" s="70">
        <v>1860.0</v>
      </c>
      <c r="BU20" s="67">
        <v>11.0</v>
      </c>
      <c r="BV20" s="71">
        <v>15424.0</v>
      </c>
      <c r="BW20" s="70"/>
      <c r="BX20" s="71">
        <v>36399.0</v>
      </c>
      <c r="BY20" s="71">
        <v>27839.0</v>
      </c>
      <c r="BZ20" s="70">
        <v>58800.0</v>
      </c>
      <c r="CA20" s="67">
        <v>318.0</v>
      </c>
      <c r="CB20" s="71">
        <v>431.0</v>
      </c>
      <c r="CC20" s="70"/>
      <c r="CD20" s="71">
        <v>32064.0</v>
      </c>
      <c r="CE20" s="71">
        <v>34566.0</v>
      </c>
      <c r="CF20" s="72">
        <f>27075+14950</f>
        <v>42025</v>
      </c>
      <c r="CG20" s="70"/>
      <c r="CH20" s="70"/>
      <c r="CI20" s="70"/>
      <c r="CJ20" s="70"/>
      <c r="CK20" s="70"/>
      <c r="CL20" s="70"/>
      <c r="CM20" s="69">
        <f t="shared" ref="CM20:CO20" si="107">BO20+BR20+BU20+BX20+CA20+CD20+CG20+CJ20</f>
        <v>71618</v>
      </c>
      <c r="CN20" s="69">
        <f t="shared" si="107"/>
        <v>81606</v>
      </c>
      <c r="CO20" s="69">
        <f t="shared" si="107"/>
        <v>104915</v>
      </c>
      <c r="CP20" s="69"/>
      <c r="CQ20" s="69"/>
      <c r="CR20" s="69"/>
      <c r="CS20" s="67">
        <v>5172.0</v>
      </c>
      <c r="CT20" s="71">
        <v>6048.0</v>
      </c>
      <c r="CU20" s="70">
        <v>6875.0</v>
      </c>
      <c r="CV20" s="67">
        <v>493.0</v>
      </c>
      <c r="CW20" s="67">
        <v>938.0</v>
      </c>
      <c r="CX20" s="70">
        <v>1260.0</v>
      </c>
      <c r="CY20" s="67">
        <v>297.0</v>
      </c>
      <c r="CZ20" s="71">
        <v>419.0</v>
      </c>
      <c r="DA20" s="70">
        <v>500.0</v>
      </c>
      <c r="DB20" s="69">
        <f t="shared" si="96"/>
        <v>5962</v>
      </c>
      <c r="DC20" s="69">
        <f t="shared" si="97"/>
        <v>7405</v>
      </c>
      <c r="DD20" s="69">
        <f t="shared" si="98"/>
        <v>8635</v>
      </c>
      <c r="DE20" s="70"/>
      <c r="DF20" s="70"/>
      <c r="DG20" s="70"/>
      <c r="DH20" s="70"/>
      <c r="DI20" s="70"/>
      <c r="DJ20" s="70"/>
      <c r="DK20" s="70"/>
      <c r="DL20" s="70"/>
      <c r="DM20" s="70"/>
      <c r="DN20" s="67">
        <v>238.0</v>
      </c>
      <c r="DO20" s="70"/>
      <c r="DP20" s="70"/>
      <c r="DQ20" s="67">
        <v>1827.0</v>
      </c>
      <c r="DR20" s="67">
        <v>2146.0</v>
      </c>
      <c r="DS20" s="70">
        <v>4140.0</v>
      </c>
      <c r="DT20" s="67">
        <v>3139.0</v>
      </c>
      <c r="DU20" s="67">
        <v>3744.0</v>
      </c>
      <c r="DV20" s="70">
        <v>6025.0</v>
      </c>
      <c r="DW20" s="69">
        <f t="shared" si="99"/>
        <v>5204</v>
      </c>
      <c r="DX20" s="69">
        <f t="shared" si="100"/>
        <v>5890</v>
      </c>
      <c r="DY20" s="69">
        <f t="shared" si="101"/>
        <v>10165</v>
      </c>
      <c r="DZ20" s="70"/>
      <c r="EA20" s="70"/>
      <c r="EB20" s="70"/>
      <c r="EC20" s="75"/>
      <c r="ED20" s="75"/>
      <c r="EE20" s="75"/>
      <c r="EF20" s="75"/>
      <c r="EG20" s="75"/>
      <c r="EH20" s="70"/>
      <c r="EI20" s="70">
        <f t="shared" ref="EI20:EJ20" si="108">C20+F20+O20+R20+U20+AA20+AH20+AN20+AQ20+AT20+AZ20+BC20+BF20+BI20+BO20+BU20+BX20+CA20+CD20+CG20+CJ20+CS20+CV20+CY20+DE20+DN20+DQ20+DT20+DZ20+EC20+EF20+BR20+DH20+I20+CP20+AE20</f>
        <v>105730</v>
      </c>
      <c r="EJ20" s="70">
        <f t="shared" si="108"/>
        <v>123284</v>
      </c>
      <c r="EK20" s="76">
        <f t="shared" si="103"/>
        <v>160838</v>
      </c>
      <c r="EL20" s="77" t="s">
        <v>86</v>
      </c>
      <c r="EM20" s="2"/>
    </row>
    <row r="21" ht="12.75" customHeight="1">
      <c r="A21" s="63" t="s">
        <v>87</v>
      </c>
      <c r="B21" s="64" t="s">
        <v>88</v>
      </c>
      <c r="C21" s="65"/>
      <c r="D21" s="66"/>
      <c r="E21" s="66"/>
      <c r="F21" s="67">
        <v>7972.0</v>
      </c>
      <c r="G21" s="67">
        <v>9926.0</v>
      </c>
      <c r="H21" s="68">
        <v>13800.0</v>
      </c>
      <c r="I21" s="66"/>
      <c r="J21" s="66"/>
      <c r="K21" s="66"/>
      <c r="L21" s="69">
        <f t="shared" si="85"/>
        <v>7972</v>
      </c>
      <c r="M21" s="69">
        <f t="shared" si="86"/>
        <v>9926</v>
      </c>
      <c r="N21" s="69">
        <f t="shared" si="87"/>
        <v>13800</v>
      </c>
      <c r="O21" s="84">
        <v>829.0</v>
      </c>
      <c r="P21" s="84">
        <v>1083.0</v>
      </c>
      <c r="Q21" s="85">
        <v>1125.0</v>
      </c>
      <c r="R21" s="84"/>
      <c r="S21" s="84">
        <v>7.0</v>
      </c>
      <c r="T21" s="70"/>
      <c r="U21" s="70"/>
      <c r="V21" s="70"/>
      <c r="W21" s="70"/>
      <c r="X21" s="69">
        <f t="shared" ref="X21:Z21" si="109">R21+U21+O21</f>
        <v>829</v>
      </c>
      <c r="Y21" s="69">
        <f t="shared" si="109"/>
        <v>1090</v>
      </c>
      <c r="Z21" s="69">
        <f t="shared" si="109"/>
        <v>1125</v>
      </c>
      <c r="AA21" s="67"/>
      <c r="AB21" s="67"/>
      <c r="AC21" s="70"/>
      <c r="AD21" s="70"/>
      <c r="AE21" s="70"/>
      <c r="AF21" s="71">
        <v>1620.0</v>
      </c>
      <c r="AG21" s="70">
        <v>3691.0</v>
      </c>
      <c r="AH21" s="67">
        <v>650.0</v>
      </c>
      <c r="AI21" s="71">
        <v>102.0</v>
      </c>
      <c r="AJ21" s="72">
        <v>40.0</v>
      </c>
      <c r="AK21" s="69">
        <f t="shared" si="89"/>
        <v>650</v>
      </c>
      <c r="AL21" s="69">
        <f t="shared" ref="AL21:AM21" si="110">AB21+AF21+AI21</f>
        <v>1722</v>
      </c>
      <c r="AM21" s="69">
        <f t="shared" si="110"/>
        <v>3731</v>
      </c>
      <c r="AN21" s="70"/>
      <c r="AO21" s="70"/>
      <c r="AP21" s="70"/>
      <c r="AQ21" s="70"/>
      <c r="AR21" s="70"/>
      <c r="AS21" s="70"/>
      <c r="AT21" s="70"/>
      <c r="AU21" s="70"/>
      <c r="AV21" s="70"/>
      <c r="AW21" s="69">
        <f t="shared" si="91"/>
        <v>0</v>
      </c>
      <c r="AX21" s="69">
        <f t="shared" si="92"/>
        <v>0</v>
      </c>
      <c r="AY21" s="69">
        <f t="shared" si="93"/>
        <v>0</v>
      </c>
      <c r="AZ21" s="67">
        <v>1110.0</v>
      </c>
      <c r="BA21" s="67">
        <v>1365.0</v>
      </c>
      <c r="BB21" s="72">
        <v>1690.0</v>
      </c>
      <c r="BC21" s="67">
        <v>951.0</v>
      </c>
      <c r="BD21" s="67">
        <v>1468.0</v>
      </c>
      <c r="BE21" s="72">
        <v>1320.0</v>
      </c>
      <c r="BF21" s="70"/>
      <c r="BG21" s="70"/>
      <c r="BH21" s="70"/>
      <c r="BI21" s="69"/>
      <c r="BJ21" s="69"/>
      <c r="BK21" s="69"/>
      <c r="BL21" s="69">
        <f t="shared" ref="BL21:BN21" si="111">+BF21+BC21+AZ21+BI21</f>
        <v>2061</v>
      </c>
      <c r="BM21" s="69">
        <f t="shared" si="111"/>
        <v>2833</v>
      </c>
      <c r="BN21" s="69">
        <f t="shared" si="111"/>
        <v>3010</v>
      </c>
      <c r="BO21" s="67">
        <v>562.0</v>
      </c>
      <c r="BP21" s="71">
        <v>852.0</v>
      </c>
      <c r="BQ21" s="73">
        <v>1300.0</v>
      </c>
      <c r="BR21" s="67">
        <v>821.0</v>
      </c>
      <c r="BS21" s="71">
        <v>853.0</v>
      </c>
      <c r="BT21" s="70">
        <v>1090.0</v>
      </c>
      <c r="BU21" s="67">
        <v>5.0</v>
      </c>
      <c r="BV21" s="71">
        <v>8245.0</v>
      </c>
      <c r="BW21" s="70"/>
      <c r="BX21" s="71">
        <v>18732.0</v>
      </c>
      <c r="BY21" s="71">
        <v>14592.0</v>
      </c>
      <c r="BZ21" s="70">
        <v>34300.0</v>
      </c>
      <c r="CA21" s="67">
        <v>185.0</v>
      </c>
      <c r="CB21" s="71">
        <v>251.0</v>
      </c>
      <c r="CC21" s="70"/>
      <c r="CD21" s="71">
        <v>12055.0</v>
      </c>
      <c r="CE21" s="71">
        <v>15357.0</v>
      </c>
      <c r="CF21" s="72">
        <f>15800+9080</f>
        <v>24880</v>
      </c>
      <c r="CG21" s="70"/>
      <c r="CH21" s="70"/>
      <c r="CI21" s="70"/>
      <c r="CJ21" s="70"/>
      <c r="CK21" s="70"/>
      <c r="CL21" s="70"/>
      <c r="CM21" s="69">
        <f t="shared" ref="CM21:CO21" si="112">BO21+BR21+BU21+BX21+CA21+CD21+CG21+CJ21</f>
        <v>32360</v>
      </c>
      <c r="CN21" s="69">
        <f t="shared" si="112"/>
        <v>40150</v>
      </c>
      <c r="CO21" s="69">
        <f t="shared" si="112"/>
        <v>61570</v>
      </c>
      <c r="CP21" s="69"/>
      <c r="CQ21" s="69"/>
      <c r="CR21" s="69"/>
      <c r="CS21" s="67">
        <v>3012.0</v>
      </c>
      <c r="CT21" s="71">
        <v>3487.0</v>
      </c>
      <c r="CU21" s="70">
        <v>4000.0</v>
      </c>
      <c r="CV21" s="67">
        <v>176.0</v>
      </c>
      <c r="CW21" s="67">
        <v>388.0</v>
      </c>
      <c r="CX21" s="70">
        <v>750.0</v>
      </c>
      <c r="CY21" s="67">
        <v>161.0</v>
      </c>
      <c r="CZ21" s="71">
        <v>222.0</v>
      </c>
      <c r="DA21" s="70">
        <v>300.0</v>
      </c>
      <c r="DB21" s="69">
        <f t="shared" si="96"/>
        <v>3349</v>
      </c>
      <c r="DC21" s="69">
        <f t="shared" si="97"/>
        <v>4097</v>
      </c>
      <c r="DD21" s="69">
        <f t="shared" si="98"/>
        <v>5050</v>
      </c>
      <c r="DE21" s="70"/>
      <c r="DF21" s="70"/>
      <c r="DG21" s="70"/>
      <c r="DH21" s="70"/>
      <c r="DI21" s="70"/>
      <c r="DJ21" s="70"/>
      <c r="DK21" s="70"/>
      <c r="DL21" s="70"/>
      <c r="DM21" s="70"/>
      <c r="DN21" s="67">
        <v>140.0</v>
      </c>
      <c r="DO21" s="70"/>
      <c r="DP21" s="70"/>
      <c r="DQ21" s="67">
        <v>232.0</v>
      </c>
      <c r="DR21" s="67">
        <v>338.0</v>
      </c>
      <c r="DS21" s="70">
        <v>2420.0</v>
      </c>
      <c r="DT21" s="67">
        <v>1812.0</v>
      </c>
      <c r="DU21" s="67">
        <v>2174.0</v>
      </c>
      <c r="DV21" s="70">
        <v>3470.0</v>
      </c>
      <c r="DW21" s="69">
        <f t="shared" si="99"/>
        <v>2184</v>
      </c>
      <c r="DX21" s="69">
        <f t="shared" si="100"/>
        <v>2512</v>
      </c>
      <c r="DY21" s="69">
        <f t="shared" si="101"/>
        <v>5890</v>
      </c>
      <c r="DZ21" s="70"/>
      <c r="EA21" s="70"/>
      <c r="EB21" s="70"/>
      <c r="EC21" s="75"/>
      <c r="ED21" s="75"/>
      <c r="EE21" s="75"/>
      <c r="EF21" s="75"/>
      <c r="EG21" s="75"/>
      <c r="EH21" s="70"/>
      <c r="EI21" s="70">
        <f t="shared" ref="EI21:EJ21" si="113">C21+F21+O21+R21+U21+AA21+AH21+AN21+AQ21+AT21+AZ21+BC21+BF21+BI21+BO21+BU21+BX21+CA21+CD21+CG21+CJ21+CS21+CV21+CY21+DE21+DN21+DQ21+DT21+DZ21+EC21+EF21+BR21+DH21+I21+CP21+AE21</f>
        <v>49405</v>
      </c>
      <c r="EJ21" s="70">
        <f t="shared" si="113"/>
        <v>62330</v>
      </c>
      <c r="EK21" s="76">
        <f t="shared" si="103"/>
        <v>94176</v>
      </c>
      <c r="EL21" s="77" t="s">
        <v>88</v>
      </c>
      <c r="EM21" s="2"/>
    </row>
    <row r="22" ht="12.75" customHeight="1">
      <c r="A22" s="52" t="s">
        <v>89</v>
      </c>
      <c r="B22" s="53" t="s">
        <v>90</v>
      </c>
      <c r="C22" s="79">
        <f t="shared" ref="C22:AC22" si="114">SUM(C23:C38)</f>
        <v>506784</v>
      </c>
      <c r="D22" s="56">
        <f t="shared" si="114"/>
        <v>458810</v>
      </c>
      <c r="E22" s="56">
        <f t="shared" si="114"/>
        <v>583700</v>
      </c>
      <c r="F22" s="56">
        <f t="shared" si="114"/>
        <v>20673</v>
      </c>
      <c r="G22" s="56">
        <f t="shared" si="114"/>
        <v>12171</v>
      </c>
      <c r="H22" s="56">
        <f t="shared" si="114"/>
        <v>26000</v>
      </c>
      <c r="I22" s="56">
        <f t="shared" si="114"/>
        <v>102</v>
      </c>
      <c r="J22" s="56">
        <f t="shared" si="114"/>
        <v>0</v>
      </c>
      <c r="K22" s="56">
        <f t="shared" si="114"/>
        <v>0</v>
      </c>
      <c r="L22" s="69">
        <f t="shared" si="114"/>
        <v>527559</v>
      </c>
      <c r="M22" s="69">
        <f t="shared" si="114"/>
        <v>470981</v>
      </c>
      <c r="N22" s="69">
        <f t="shared" si="114"/>
        <v>609700</v>
      </c>
      <c r="O22" s="80">
        <f t="shared" si="114"/>
        <v>52718</v>
      </c>
      <c r="P22" s="80">
        <f t="shared" si="114"/>
        <v>55156</v>
      </c>
      <c r="Q22" s="80">
        <f t="shared" si="114"/>
        <v>64860</v>
      </c>
      <c r="R22" s="80">
        <f t="shared" si="114"/>
        <v>16027</v>
      </c>
      <c r="S22" s="80">
        <f t="shared" si="114"/>
        <v>8941</v>
      </c>
      <c r="T22" s="69">
        <f t="shared" si="114"/>
        <v>31400</v>
      </c>
      <c r="U22" s="69">
        <f t="shared" si="114"/>
        <v>0</v>
      </c>
      <c r="V22" s="69">
        <f t="shared" si="114"/>
        <v>0</v>
      </c>
      <c r="W22" s="69">
        <f t="shared" si="114"/>
        <v>1000</v>
      </c>
      <c r="X22" s="69">
        <f t="shared" si="114"/>
        <v>68745</v>
      </c>
      <c r="Y22" s="69">
        <f t="shared" si="114"/>
        <v>64097</v>
      </c>
      <c r="Z22" s="69">
        <f t="shared" si="114"/>
        <v>97260</v>
      </c>
      <c r="AA22" s="69">
        <f t="shared" si="114"/>
        <v>476541</v>
      </c>
      <c r="AB22" s="69">
        <f t="shared" si="114"/>
        <v>160354</v>
      </c>
      <c r="AC22" s="69">
        <f t="shared" si="114"/>
        <v>0</v>
      </c>
      <c r="AD22" s="69"/>
      <c r="AE22" s="69">
        <f t="shared" ref="AE22:EK22" si="115">SUM(AE23:AE38)</f>
        <v>1344</v>
      </c>
      <c r="AF22" s="69">
        <f t="shared" si="115"/>
        <v>99988</v>
      </c>
      <c r="AG22" s="69">
        <f t="shared" si="115"/>
        <v>76394</v>
      </c>
      <c r="AH22" s="69">
        <f t="shared" si="115"/>
        <v>163650</v>
      </c>
      <c r="AI22" s="69">
        <f t="shared" si="115"/>
        <v>90695</v>
      </c>
      <c r="AJ22" s="69">
        <f t="shared" si="115"/>
        <v>99940</v>
      </c>
      <c r="AK22" s="69">
        <f t="shared" si="115"/>
        <v>641535</v>
      </c>
      <c r="AL22" s="69">
        <f t="shared" si="115"/>
        <v>351037</v>
      </c>
      <c r="AM22" s="69">
        <f t="shared" si="115"/>
        <v>176334</v>
      </c>
      <c r="AN22" s="69">
        <f t="shared" si="115"/>
        <v>0</v>
      </c>
      <c r="AO22" s="69">
        <f t="shared" si="115"/>
        <v>0</v>
      </c>
      <c r="AP22" s="69">
        <f t="shared" si="115"/>
        <v>0</v>
      </c>
      <c r="AQ22" s="69">
        <f t="shared" si="115"/>
        <v>0</v>
      </c>
      <c r="AR22" s="69">
        <f t="shared" si="115"/>
        <v>0</v>
      </c>
      <c r="AS22" s="69">
        <f t="shared" si="115"/>
        <v>0</v>
      </c>
      <c r="AT22" s="69">
        <f t="shared" si="115"/>
        <v>0</v>
      </c>
      <c r="AU22" s="69">
        <f t="shared" si="115"/>
        <v>0</v>
      </c>
      <c r="AV22" s="69">
        <f t="shared" si="115"/>
        <v>500</v>
      </c>
      <c r="AW22" s="69">
        <f t="shared" si="115"/>
        <v>0</v>
      </c>
      <c r="AX22" s="69">
        <f t="shared" si="115"/>
        <v>0</v>
      </c>
      <c r="AY22" s="69">
        <f t="shared" si="115"/>
        <v>500</v>
      </c>
      <c r="AZ22" s="69">
        <f t="shared" si="115"/>
        <v>86630</v>
      </c>
      <c r="BA22" s="69">
        <f t="shared" si="115"/>
        <v>83888</v>
      </c>
      <c r="BB22" s="69">
        <f t="shared" si="115"/>
        <v>100600</v>
      </c>
      <c r="BC22" s="69">
        <f t="shared" si="115"/>
        <v>14779</v>
      </c>
      <c r="BD22" s="69">
        <f t="shared" si="115"/>
        <v>14001</v>
      </c>
      <c r="BE22" s="69">
        <f t="shared" si="115"/>
        <v>24810</v>
      </c>
      <c r="BF22" s="69">
        <f t="shared" si="115"/>
        <v>0</v>
      </c>
      <c r="BG22" s="69">
        <f t="shared" si="115"/>
        <v>735</v>
      </c>
      <c r="BH22" s="69">
        <f t="shared" si="115"/>
        <v>1500</v>
      </c>
      <c r="BI22" s="69">
        <f t="shared" si="115"/>
        <v>4780</v>
      </c>
      <c r="BJ22" s="69">
        <f t="shared" si="115"/>
        <v>5086</v>
      </c>
      <c r="BK22" s="69">
        <f t="shared" si="115"/>
        <v>7550</v>
      </c>
      <c r="BL22" s="69">
        <f t="shared" si="115"/>
        <v>106189</v>
      </c>
      <c r="BM22" s="69">
        <f t="shared" si="115"/>
        <v>103710</v>
      </c>
      <c r="BN22" s="69">
        <f t="shared" si="115"/>
        <v>134460</v>
      </c>
      <c r="BO22" s="56">
        <f t="shared" si="115"/>
        <v>12962</v>
      </c>
      <c r="BP22" s="56">
        <f t="shared" si="115"/>
        <v>4750</v>
      </c>
      <c r="BQ22" s="56">
        <f t="shared" si="115"/>
        <v>22325</v>
      </c>
      <c r="BR22" s="56">
        <f t="shared" si="115"/>
        <v>460700</v>
      </c>
      <c r="BS22" s="69">
        <f t="shared" si="115"/>
        <v>340636</v>
      </c>
      <c r="BT22" s="69">
        <f t="shared" si="115"/>
        <v>368568</v>
      </c>
      <c r="BU22" s="69">
        <f t="shared" si="115"/>
        <v>4407088</v>
      </c>
      <c r="BV22" s="69">
        <f t="shared" si="115"/>
        <v>4426897</v>
      </c>
      <c r="BW22" s="69">
        <f t="shared" si="115"/>
        <v>1227800</v>
      </c>
      <c r="BX22" s="69">
        <f t="shared" si="115"/>
        <v>304226</v>
      </c>
      <c r="BY22" s="69">
        <f t="shared" si="115"/>
        <v>300748</v>
      </c>
      <c r="BZ22" s="69">
        <f t="shared" si="115"/>
        <v>281970</v>
      </c>
      <c r="CA22" s="69">
        <f t="shared" si="115"/>
        <v>302934</v>
      </c>
      <c r="CB22" s="69">
        <f t="shared" si="115"/>
        <v>186772</v>
      </c>
      <c r="CC22" s="69">
        <f t="shared" si="115"/>
        <v>158470</v>
      </c>
      <c r="CD22" s="56">
        <f t="shared" si="115"/>
        <v>1343428</v>
      </c>
      <c r="CE22" s="56">
        <f t="shared" si="115"/>
        <v>1501810</v>
      </c>
      <c r="CF22" s="56">
        <f t="shared" si="115"/>
        <v>1731752</v>
      </c>
      <c r="CG22" s="69">
        <f t="shared" si="115"/>
        <v>17552</v>
      </c>
      <c r="CH22" s="69">
        <f t="shared" si="115"/>
        <v>20816</v>
      </c>
      <c r="CI22" s="69">
        <f t="shared" si="115"/>
        <v>26000</v>
      </c>
      <c r="CJ22" s="69">
        <f t="shared" si="115"/>
        <v>52946</v>
      </c>
      <c r="CK22" s="69">
        <f t="shared" si="115"/>
        <v>47136</v>
      </c>
      <c r="CL22" s="69">
        <f t="shared" si="115"/>
        <v>57400</v>
      </c>
      <c r="CM22" s="69">
        <f t="shared" si="115"/>
        <v>6901836</v>
      </c>
      <c r="CN22" s="69">
        <f t="shared" si="115"/>
        <v>6829565</v>
      </c>
      <c r="CO22" s="69">
        <f t="shared" si="115"/>
        <v>3874285</v>
      </c>
      <c r="CP22" s="69">
        <f t="shared" si="115"/>
        <v>0</v>
      </c>
      <c r="CQ22" s="69">
        <f t="shared" si="115"/>
        <v>0</v>
      </c>
      <c r="CR22" s="69">
        <f t="shared" si="115"/>
        <v>0</v>
      </c>
      <c r="CS22" s="69">
        <f t="shared" si="115"/>
        <v>106896</v>
      </c>
      <c r="CT22" s="69">
        <f t="shared" si="115"/>
        <v>122095</v>
      </c>
      <c r="CU22" s="69">
        <f t="shared" si="115"/>
        <v>191500</v>
      </c>
      <c r="CV22" s="69">
        <f t="shared" si="115"/>
        <v>10450</v>
      </c>
      <c r="CW22" s="69">
        <f t="shared" si="115"/>
        <v>28953</v>
      </c>
      <c r="CX22" s="69">
        <f t="shared" si="115"/>
        <v>21370</v>
      </c>
      <c r="CY22" s="69">
        <f t="shared" si="115"/>
        <v>196487</v>
      </c>
      <c r="CZ22" s="69">
        <f t="shared" si="115"/>
        <v>187594</v>
      </c>
      <c r="DA22" s="69">
        <f t="shared" si="115"/>
        <v>244400</v>
      </c>
      <c r="DB22" s="69">
        <f t="shared" si="115"/>
        <v>313833</v>
      </c>
      <c r="DC22" s="69">
        <f t="shared" si="115"/>
        <v>338642</v>
      </c>
      <c r="DD22" s="69">
        <f t="shared" si="115"/>
        <v>457270</v>
      </c>
      <c r="DE22" s="69">
        <f t="shared" si="115"/>
        <v>0</v>
      </c>
      <c r="DF22" s="69">
        <f t="shared" si="115"/>
        <v>0</v>
      </c>
      <c r="DG22" s="69">
        <f t="shared" si="115"/>
        <v>0</v>
      </c>
      <c r="DH22" s="69">
        <f t="shared" si="115"/>
        <v>16091</v>
      </c>
      <c r="DI22" s="69">
        <f t="shared" si="115"/>
        <v>9524</v>
      </c>
      <c r="DJ22" s="69">
        <f t="shared" si="115"/>
        <v>10500</v>
      </c>
      <c r="DK22" s="69">
        <f t="shared" si="115"/>
        <v>2016</v>
      </c>
      <c r="DL22" s="69">
        <f t="shared" si="115"/>
        <v>0</v>
      </c>
      <c r="DM22" s="69">
        <f t="shared" si="115"/>
        <v>0</v>
      </c>
      <c r="DN22" s="69">
        <f t="shared" si="115"/>
        <v>105414</v>
      </c>
      <c r="DO22" s="69">
        <f t="shared" si="115"/>
        <v>102882</v>
      </c>
      <c r="DP22" s="69">
        <f t="shared" si="115"/>
        <v>196150</v>
      </c>
      <c r="DQ22" s="69">
        <f t="shared" si="115"/>
        <v>25310</v>
      </c>
      <c r="DR22" s="69">
        <f t="shared" si="115"/>
        <v>64400</v>
      </c>
      <c r="DS22" s="69">
        <f t="shared" si="115"/>
        <v>119572</v>
      </c>
      <c r="DT22" s="69">
        <f t="shared" si="115"/>
        <v>-5556</v>
      </c>
      <c r="DU22" s="69">
        <f t="shared" si="115"/>
        <v>7841</v>
      </c>
      <c r="DV22" s="69">
        <f t="shared" si="115"/>
        <v>13000</v>
      </c>
      <c r="DW22" s="69">
        <f t="shared" si="115"/>
        <v>141259</v>
      </c>
      <c r="DX22" s="69">
        <f t="shared" si="115"/>
        <v>184647</v>
      </c>
      <c r="DY22" s="69">
        <f t="shared" si="115"/>
        <v>339222</v>
      </c>
      <c r="DZ22" s="69">
        <f t="shared" si="115"/>
        <v>0</v>
      </c>
      <c r="EA22" s="69">
        <f t="shared" si="115"/>
        <v>0</v>
      </c>
      <c r="EB22" s="69">
        <f t="shared" si="115"/>
        <v>0</v>
      </c>
      <c r="EC22" s="81">
        <f t="shared" si="115"/>
        <v>0</v>
      </c>
      <c r="ED22" s="81">
        <f t="shared" si="115"/>
        <v>0</v>
      </c>
      <c r="EE22" s="81">
        <f t="shared" si="115"/>
        <v>0</v>
      </c>
      <c r="EF22" s="81">
        <f t="shared" si="115"/>
        <v>0</v>
      </c>
      <c r="EG22" s="81">
        <f t="shared" si="115"/>
        <v>0</v>
      </c>
      <c r="EH22" s="69">
        <f t="shared" si="115"/>
        <v>0</v>
      </c>
      <c r="EI22" s="69">
        <f t="shared" si="115"/>
        <v>8702972</v>
      </c>
      <c r="EJ22" s="69">
        <f t="shared" si="115"/>
        <v>8342679</v>
      </c>
      <c r="EK22" s="82">
        <f t="shared" si="115"/>
        <v>5689031</v>
      </c>
      <c r="EL22" s="88" t="s">
        <v>90</v>
      </c>
      <c r="EM22" s="2"/>
    </row>
    <row r="23" ht="12.75" customHeight="1">
      <c r="A23" s="63" t="s">
        <v>91</v>
      </c>
      <c r="B23" s="64" t="s">
        <v>92</v>
      </c>
      <c r="C23" s="89">
        <v>14671.0</v>
      </c>
      <c r="D23" s="67">
        <f>17104-4983</f>
        <v>12121</v>
      </c>
      <c r="E23" s="66">
        <v>27000.0</v>
      </c>
      <c r="F23" s="67">
        <v>7052.0</v>
      </c>
      <c r="G23" s="67">
        <f>2893-1224</f>
        <v>1669</v>
      </c>
      <c r="H23" s="68">
        <v>8500.0</v>
      </c>
      <c r="I23" s="66">
        <v>102.0</v>
      </c>
      <c r="J23" s="66"/>
      <c r="K23" s="66"/>
      <c r="L23" s="69">
        <f t="shared" ref="L23:L38" si="121">+F23+C23+I23</f>
        <v>21825</v>
      </c>
      <c r="M23" s="69">
        <f>D23+G23+J23</f>
        <v>13790</v>
      </c>
      <c r="N23" s="69">
        <f t="shared" ref="N23:N30" si="122">+H23+E23</f>
        <v>35500</v>
      </c>
      <c r="O23" s="70"/>
      <c r="P23" s="70"/>
      <c r="Q23" s="70"/>
      <c r="R23" s="70"/>
      <c r="S23" s="70"/>
      <c r="T23" s="70"/>
      <c r="U23" s="70"/>
      <c r="V23" s="70"/>
      <c r="W23" s="70"/>
      <c r="X23" s="69">
        <f t="shared" ref="X23:Z23" si="116">R23+U23+O23</f>
        <v>0</v>
      </c>
      <c r="Y23" s="69">
        <f t="shared" si="116"/>
        <v>0</v>
      </c>
      <c r="Z23" s="69">
        <f t="shared" si="116"/>
        <v>0</v>
      </c>
      <c r="AA23" s="67">
        <v>120264.0</v>
      </c>
      <c r="AB23" s="71">
        <v>29466.0</v>
      </c>
      <c r="AC23" s="70"/>
      <c r="AD23" s="70"/>
      <c r="AE23" s="70"/>
      <c r="AF23" s="71">
        <v>780.0</v>
      </c>
      <c r="AG23" s="70">
        <v>2000.0</v>
      </c>
      <c r="AH23" s="67">
        <v>2574.0</v>
      </c>
      <c r="AI23" s="71">
        <f>13263-13139</f>
        <v>124</v>
      </c>
      <c r="AJ23" s="70">
        <v>15000.0</v>
      </c>
      <c r="AK23" s="69">
        <f t="shared" ref="AK23:AK38" si="124">AA23+AH23+AE23</f>
        <v>122838</v>
      </c>
      <c r="AL23" s="69">
        <f t="shared" ref="AL23:AM23" si="117">AB23+AF23+AI23</f>
        <v>30370</v>
      </c>
      <c r="AM23" s="69">
        <f t="shared" si="117"/>
        <v>17000</v>
      </c>
      <c r="AN23" s="70"/>
      <c r="AO23" s="70"/>
      <c r="AP23" s="70"/>
      <c r="AQ23" s="70"/>
      <c r="AR23" s="70"/>
      <c r="AS23" s="70"/>
      <c r="AT23" s="70"/>
      <c r="AU23" s="70"/>
      <c r="AV23" s="70"/>
      <c r="AW23" s="69">
        <f t="shared" ref="AW23:AW38" si="126">+AT23+AR23+AN23</f>
        <v>0</v>
      </c>
      <c r="AX23" s="69">
        <f t="shared" ref="AX23:AX38" si="127">+AU23+AO23+AR23</f>
        <v>0</v>
      </c>
      <c r="AY23" s="69">
        <f t="shared" ref="AY23:AY38" si="128">+AV23+AR23+AP23</f>
        <v>0</v>
      </c>
      <c r="AZ23" s="67">
        <v>60482.0</v>
      </c>
      <c r="BA23" s="67">
        <v>63543.0</v>
      </c>
      <c r="BB23" s="72">
        <v>68000.0</v>
      </c>
      <c r="BC23" s="70"/>
      <c r="BD23" s="70"/>
      <c r="BE23" s="70"/>
      <c r="BF23" s="70"/>
      <c r="BG23" s="70"/>
      <c r="BH23" s="70"/>
      <c r="BI23" s="70"/>
      <c r="BJ23" s="70"/>
      <c r="BK23" s="70"/>
      <c r="BL23" s="69">
        <f t="shared" ref="BL23:BN23" si="118">+BF23+BC23+AZ23+BI23</f>
        <v>60482</v>
      </c>
      <c r="BM23" s="69">
        <f t="shared" si="118"/>
        <v>63543</v>
      </c>
      <c r="BN23" s="69">
        <f t="shared" si="118"/>
        <v>68000</v>
      </c>
      <c r="BO23" s="66"/>
      <c r="BP23" s="66"/>
      <c r="BQ23" s="66"/>
      <c r="BR23" s="66"/>
      <c r="BS23" s="70"/>
      <c r="BT23" s="70"/>
      <c r="BU23" s="70"/>
      <c r="BV23" s="70"/>
      <c r="BW23" s="70"/>
      <c r="BX23" s="71">
        <v>3639.0</v>
      </c>
      <c r="BY23" s="71">
        <v>1294.0</v>
      </c>
      <c r="BZ23" s="70">
        <v>5000.0</v>
      </c>
      <c r="CA23" s="70"/>
      <c r="CB23" s="70"/>
      <c r="CC23" s="70"/>
      <c r="CD23" s="78"/>
      <c r="CE23" s="71">
        <v>42.0</v>
      </c>
      <c r="CF23" s="66">
        <v>50.0</v>
      </c>
      <c r="CG23" s="70"/>
      <c r="CH23" s="70"/>
      <c r="CI23" s="70"/>
      <c r="CJ23" s="70"/>
      <c r="CK23" s="70"/>
      <c r="CL23" s="70"/>
      <c r="CM23" s="69">
        <f t="shared" ref="CM23:CO23" si="119">BO23+BR23+BU23+BX23+CA23+CD23+CG23+CJ23</f>
        <v>3639</v>
      </c>
      <c r="CN23" s="69">
        <f t="shared" si="119"/>
        <v>1336</v>
      </c>
      <c r="CO23" s="69">
        <f t="shared" si="119"/>
        <v>5050</v>
      </c>
      <c r="CP23" s="69"/>
      <c r="CQ23" s="69"/>
      <c r="CR23" s="69"/>
      <c r="CS23" s="67">
        <v>1029.0</v>
      </c>
      <c r="CT23" s="71">
        <f>1036-959</f>
        <v>77</v>
      </c>
      <c r="CU23" s="70">
        <v>1000.0</v>
      </c>
      <c r="CV23" s="70"/>
      <c r="CW23" s="70"/>
      <c r="CX23" s="70"/>
      <c r="CY23" s="67">
        <v>55870.0</v>
      </c>
      <c r="CZ23" s="71">
        <f>57293-10061</f>
        <v>47232</v>
      </c>
      <c r="DA23" s="70">
        <v>60000.0</v>
      </c>
      <c r="DB23" s="69">
        <f t="shared" ref="DB23:DB26" si="130">CS23+CV23+CY23</f>
        <v>56899</v>
      </c>
      <c r="DC23" s="69">
        <f t="shared" ref="DC23:DC38" si="131">CQ23+CT23+CW23+CZ23</f>
        <v>47309</v>
      </c>
      <c r="DD23" s="69">
        <f t="shared" ref="DD23:DD38" si="132">CU23+CX23+DA23</f>
        <v>61000</v>
      </c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69">
        <f t="shared" ref="DW23:DW56" si="133">DG23+DN23+DQ23+DT23+DH23</f>
        <v>0</v>
      </c>
      <c r="DX23" s="69">
        <f t="shared" ref="DX23:DX26" si="134">DI23+DO23+DR23+DU23</f>
        <v>0</v>
      </c>
      <c r="DY23" s="69">
        <f t="shared" ref="DY23:DY70" si="135">DG23+DP23+DS23+DV23+DJ23+DM23</f>
        <v>0</v>
      </c>
      <c r="DZ23" s="70"/>
      <c r="EA23" s="70"/>
      <c r="EB23" s="70"/>
      <c r="EC23" s="75"/>
      <c r="ED23" s="75"/>
      <c r="EE23" s="75"/>
      <c r="EF23" s="75"/>
      <c r="EG23" s="75"/>
      <c r="EH23" s="70"/>
      <c r="EI23" s="70">
        <f t="shared" ref="EI23:EJ23" si="120">C23+F23+O23+R23+U23+AA23+AH23+AN23+AQ23+AT23+AZ23+BC23+BF23+BI23+BO23+BU23+BX23+CA23+CD23+CG23+CJ23+CS23+CV23+CY23+DE23+DN23+DQ23+DT23+DZ23+EC23+EF23+BR23+DH23+I23+CP23+AE23</f>
        <v>265683</v>
      </c>
      <c r="EJ23" s="70">
        <f t="shared" si="120"/>
        <v>156348</v>
      </c>
      <c r="EK23" s="76">
        <f t="shared" ref="EK23:EK38" si="137">E23+H23+Q23+T23+W23+AC23+AJ23+AP23+AS23+AV23+BB23+BE23+BH23+BK23+BQ23+BW23+BZ23+CC23+CF23+CI23+CL23+CU23+CX23+DA23+DG23+DP23+DS23+DV23+EB23+EE23+EH23+BT23+DJ23+K23+CR23+AG23+DM23</f>
        <v>186550</v>
      </c>
      <c r="EL23" s="77" t="s">
        <v>92</v>
      </c>
      <c r="EM23" s="2"/>
    </row>
    <row r="24" ht="12.75" customHeight="1">
      <c r="A24" s="63" t="s">
        <v>93</v>
      </c>
      <c r="B24" s="64" t="s">
        <v>94</v>
      </c>
      <c r="C24" s="65"/>
      <c r="D24" s="66"/>
      <c r="E24" s="66"/>
      <c r="F24" s="67"/>
      <c r="G24" s="67"/>
      <c r="H24" s="66"/>
      <c r="I24" s="66"/>
      <c r="J24" s="66"/>
      <c r="K24" s="66"/>
      <c r="L24" s="69">
        <f t="shared" si="121"/>
        <v>0</v>
      </c>
      <c r="M24" s="69">
        <f t="shared" ref="M24:M30" si="138">D24+G24</f>
        <v>0</v>
      </c>
      <c r="N24" s="69">
        <f t="shared" si="122"/>
        <v>0</v>
      </c>
      <c r="O24" s="70"/>
      <c r="P24" s="70"/>
      <c r="Q24" s="70"/>
      <c r="R24" s="70"/>
      <c r="S24" s="70"/>
      <c r="T24" s="70"/>
      <c r="U24" s="70"/>
      <c r="V24" s="70"/>
      <c r="W24" s="70"/>
      <c r="X24" s="69">
        <f t="shared" ref="X24:Z24" si="123">R24+U24+O24</f>
        <v>0</v>
      </c>
      <c r="Y24" s="69">
        <f t="shared" si="123"/>
        <v>0</v>
      </c>
      <c r="Z24" s="69">
        <f t="shared" si="123"/>
        <v>0</v>
      </c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69">
        <f t="shared" si="124"/>
        <v>0</v>
      </c>
      <c r="AL24" s="69">
        <f t="shared" ref="AL24:AM24" si="125">AB24+AF24+AI24</f>
        <v>0</v>
      </c>
      <c r="AM24" s="69">
        <f t="shared" si="125"/>
        <v>0</v>
      </c>
      <c r="AN24" s="70"/>
      <c r="AO24" s="70"/>
      <c r="AP24" s="70"/>
      <c r="AQ24" s="70"/>
      <c r="AR24" s="70"/>
      <c r="AS24" s="70"/>
      <c r="AT24" s="70"/>
      <c r="AU24" s="70"/>
      <c r="AV24" s="70"/>
      <c r="AW24" s="69">
        <f t="shared" si="126"/>
        <v>0</v>
      </c>
      <c r="AX24" s="69">
        <f t="shared" si="127"/>
        <v>0</v>
      </c>
      <c r="AY24" s="69">
        <f t="shared" si="128"/>
        <v>0</v>
      </c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69">
        <f t="shared" ref="BL24:BN24" si="129">+BF24+BC24+AZ24+BI24</f>
        <v>0</v>
      </c>
      <c r="BM24" s="69">
        <f t="shared" si="129"/>
        <v>0</v>
      </c>
      <c r="BN24" s="69">
        <f t="shared" si="129"/>
        <v>0</v>
      </c>
      <c r="BO24" s="66"/>
      <c r="BP24" s="66"/>
      <c r="BQ24" s="66"/>
      <c r="BR24" s="66"/>
      <c r="BS24" s="70"/>
      <c r="BT24" s="70"/>
      <c r="BU24" s="70"/>
      <c r="BV24" s="70"/>
      <c r="BW24" s="70"/>
      <c r="BX24" s="67"/>
      <c r="BY24" s="67"/>
      <c r="BZ24" s="70"/>
      <c r="CA24" s="70"/>
      <c r="CB24" s="70"/>
      <c r="CC24" s="70"/>
      <c r="CD24" s="78"/>
      <c r="CE24" s="78"/>
      <c r="CF24" s="78"/>
      <c r="CG24" s="70"/>
      <c r="CH24" s="70"/>
      <c r="CI24" s="70"/>
      <c r="CJ24" s="70"/>
      <c r="CK24" s="70"/>
      <c r="CL24" s="70"/>
      <c r="CM24" s="69">
        <f>+BO24+BU24+BX24+CA24+CG24+BR24</f>
        <v>0</v>
      </c>
      <c r="CN24" s="69">
        <f>BP24+BS24+BV24+BY24+CB24+CE24+CH24+CK24</f>
        <v>0</v>
      </c>
      <c r="CO24" s="69">
        <f>+BQ24+BW24+BZ24+CC24+CI24+BT24</f>
        <v>0</v>
      </c>
      <c r="CP24" s="69"/>
      <c r="CQ24" s="69"/>
      <c r="CR24" s="69"/>
      <c r="CS24" s="70"/>
      <c r="CT24" s="70"/>
      <c r="CU24" s="70"/>
      <c r="CV24" s="70"/>
      <c r="CW24" s="70"/>
      <c r="CX24" s="70"/>
      <c r="CY24" s="70"/>
      <c r="CZ24" s="70"/>
      <c r="DA24" s="70"/>
      <c r="DB24" s="69">
        <f t="shared" si="130"/>
        <v>0</v>
      </c>
      <c r="DC24" s="69">
        <f t="shared" si="131"/>
        <v>0</v>
      </c>
      <c r="DD24" s="69">
        <f t="shared" si="132"/>
        <v>0</v>
      </c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69">
        <f t="shared" si="133"/>
        <v>0</v>
      </c>
      <c r="DX24" s="69">
        <f t="shared" si="134"/>
        <v>0</v>
      </c>
      <c r="DY24" s="69">
        <f t="shared" si="135"/>
        <v>0</v>
      </c>
      <c r="DZ24" s="70"/>
      <c r="EA24" s="70"/>
      <c r="EB24" s="70"/>
      <c r="EC24" s="75"/>
      <c r="ED24" s="75"/>
      <c r="EE24" s="75"/>
      <c r="EF24" s="75"/>
      <c r="EG24" s="75"/>
      <c r="EH24" s="70"/>
      <c r="EI24" s="70">
        <f t="shared" ref="EI24:EJ24" si="136">C24+F24+O24+R24+U24+AA24+AH24+AN24+AQ24+AT24+AZ24+BC24+BF24+BI24+BO24+BU24+BX24+CA24+CD24+CG24+CJ24+CS24+CV24+CY24+DE24+DN24+DQ24+DT24+DZ24+EC24+EF24+BR24+DH24+I24+CP24+AE24</f>
        <v>0</v>
      </c>
      <c r="EJ24" s="70">
        <f t="shared" si="136"/>
        <v>0</v>
      </c>
      <c r="EK24" s="76">
        <f t="shared" si="137"/>
        <v>0</v>
      </c>
      <c r="EL24" s="77" t="s">
        <v>94</v>
      </c>
      <c r="EM24" s="2"/>
    </row>
    <row r="25" ht="12.75" customHeight="1">
      <c r="A25" s="63" t="s">
        <v>95</v>
      </c>
      <c r="B25" s="64" t="s">
        <v>96</v>
      </c>
      <c r="C25" s="89"/>
      <c r="D25" s="67"/>
      <c r="E25" s="66"/>
      <c r="F25" s="66"/>
      <c r="G25" s="66"/>
      <c r="H25" s="66"/>
      <c r="I25" s="66"/>
      <c r="J25" s="66"/>
      <c r="K25" s="66"/>
      <c r="L25" s="69">
        <f t="shared" si="121"/>
        <v>0</v>
      </c>
      <c r="M25" s="69">
        <f t="shared" si="138"/>
        <v>0</v>
      </c>
      <c r="N25" s="69">
        <f t="shared" si="122"/>
        <v>0</v>
      </c>
      <c r="O25" s="70"/>
      <c r="P25" s="70"/>
      <c r="Q25" s="70"/>
      <c r="R25" s="70"/>
      <c r="S25" s="70"/>
      <c r="T25" s="70"/>
      <c r="U25" s="70"/>
      <c r="V25" s="70"/>
      <c r="W25" s="70"/>
      <c r="X25" s="69">
        <f t="shared" ref="X25:Z25" si="139">R25+U25+O25</f>
        <v>0</v>
      </c>
      <c r="Y25" s="69">
        <f t="shared" si="139"/>
        <v>0</v>
      </c>
      <c r="Z25" s="69">
        <f t="shared" si="139"/>
        <v>0</v>
      </c>
      <c r="AA25" s="67">
        <v>720.0</v>
      </c>
      <c r="AB25" s="71"/>
      <c r="AC25" s="70"/>
      <c r="AD25" s="70"/>
      <c r="AE25" s="70"/>
      <c r="AF25" s="71">
        <v>151.0</v>
      </c>
      <c r="AG25" s="70">
        <v>165.0</v>
      </c>
      <c r="AH25" s="70"/>
      <c r="AI25" s="70"/>
      <c r="AJ25" s="70"/>
      <c r="AK25" s="69">
        <f t="shared" si="124"/>
        <v>720</v>
      </c>
      <c r="AL25" s="69">
        <f t="shared" ref="AL25:AM25" si="140">AB25+AF25+AI25</f>
        <v>151</v>
      </c>
      <c r="AM25" s="69">
        <f t="shared" si="140"/>
        <v>165</v>
      </c>
      <c r="AN25" s="70"/>
      <c r="AO25" s="70"/>
      <c r="AP25" s="70"/>
      <c r="AQ25" s="70"/>
      <c r="AR25" s="70"/>
      <c r="AS25" s="70"/>
      <c r="AT25" s="70"/>
      <c r="AU25" s="70"/>
      <c r="AV25" s="70"/>
      <c r="AW25" s="69">
        <f t="shared" si="126"/>
        <v>0</v>
      </c>
      <c r="AX25" s="69">
        <f t="shared" si="127"/>
        <v>0</v>
      </c>
      <c r="AY25" s="69">
        <f t="shared" si="128"/>
        <v>0</v>
      </c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69">
        <f t="shared" ref="BL25:BN25" si="141">+BF25+BC25+AZ25+BI25</f>
        <v>0</v>
      </c>
      <c r="BM25" s="69">
        <f t="shared" si="141"/>
        <v>0</v>
      </c>
      <c r="BN25" s="69">
        <f t="shared" si="141"/>
        <v>0</v>
      </c>
      <c r="BO25" s="66"/>
      <c r="BP25" s="66"/>
      <c r="BQ25" s="66"/>
      <c r="BR25" s="67">
        <v>274.0</v>
      </c>
      <c r="BS25" s="71">
        <v>238.0</v>
      </c>
      <c r="BT25" s="70">
        <v>300.0</v>
      </c>
      <c r="BU25" s="70"/>
      <c r="BV25" s="70"/>
      <c r="BW25" s="70"/>
      <c r="BX25" s="71">
        <v>6759.0</v>
      </c>
      <c r="BY25" s="71">
        <v>7094.0</v>
      </c>
      <c r="BZ25" s="70">
        <v>9500.0</v>
      </c>
      <c r="CA25" s="70"/>
      <c r="CB25" s="70"/>
      <c r="CC25" s="70"/>
      <c r="CD25" s="67">
        <v>3489.0</v>
      </c>
      <c r="CE25" s="71">
        <v>3702.0</v>
      </c>
      <c r="CF25" s="66">
        <v>4200.0</v>
      </c>
      <c r="CG25" s="70"/>
      <c r="CH25" s="70"/>
      <c r="CI25" s="70"/>
      <c r="CJ25" s="70"/>
      <c r="CK25" s="70"/>
      <c r="CL25" s="70"/>
      <c r="CM25" s="69">
        <f t="shared" ref="CM25:CO25" si="142">BO25+BR25+BU25+BX25+CA25+CD25+CG25+CJ25</f>
        <v>10522</v>
      </c>
      <c r="CN25" s="69">
        <f t="shared" si="142"/>
        <v>11034</v>
      </c>
      <c r="CO25" s="69">
        <f t="shared" si="142"/>
        <v>14000</v>
      </c>
      <c r="CP25" s="69"/>
      <c r="CQ25" s="69"/>
      <c r="CR25" s="69"/>
      <c r="CS25" s="70"/>
      <c r="CT25" s="70"/>
      <c r="CU25" s="70"/>
      <c r="CV25" s="70"/>
      <c r="CW25" s="70"/>
      <c r="CX25" s="70"/>
      <c r="CY25" s="70"/>
      <c r="CZ25" s="70"/>
      <c r="DA25" s="70"/>
      <c r="DB25" s="69">
        <f t="shared" si="130"/>
        <v>0</v>
      </c>
      <c r="DC25" s="69">
        <f t="shared" si="131"/>
        <v>0</v>
      </c>
      <c r="DD25" s="69">
        <f t="shared" si="132"/>
        <v>0</v>
      </c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69">
        <f t="shared" si="133"/>
        <v>0</v>
      </c>
      <c r="DX25" s="69">
        <f t="shared" si="134"/>
        <v>0</v>
      </c>
      <c r="DY25" s="69">
        <f t="shared" si="135"/>
        <v>0</v>
      </c>
      <c r="DZ25" s="70"/>
      <c r="EA25" s="70"/>
      <c r="EB25" s="70"/>
      <c r="EC25" s="75"/>
      <c r="ED25" s="75"/>
      <c r="EE25" s="75"/>
      <c r="EF25" s="75"/>
      <c r="EG25" s="75"/>
      <c r="EH25" s="70"/>
      <c r="EI25" s="70">
        <f t="shared" ref="EI25:EJ25" si="143">C25+F25+O25+R25+U25+AA25+AH25+AN25+AQ25+AT25+AZ25+BC25+BF25+BI25+BO25+BU25+BX25+CA25+CD25+CG25+CJ25+CS25+CV25+CY25+DE25+DN25+DQ25+DT25+DZ25+EC25+EF25+BR25+DH25+I25+CP25+AE25</f>
        <v>11242</v>
      </c>
      <c r="EJ25" s="70">
        <f t="shared" si="143"/>
        <v>11185</v>
      </c>
      <c r="EK25" s="76">
        <f t="shared" si="137"/>
        <v>14165</v>
      </c>
      <c r="EL25" s="77" t="s">
        <v>96</v>
      </c>
      <c r="EM25" s="2"/>
    </row>
    <row r="26" ht="12.75" customHeight="1">
      <c r="A26" s="63" t="s">
        <v>97</v>
      </c>
      <c r="B26" s="64" t="s">
        <v>98</v>
      </c>
      <c r="C26" s="65"/>
      <c r="D26" s="66"/>
      <c r="E26" s="66"/>
      <c r="F26" s="66"/>
      <c r="G26" s="66"/>
      <c r="H26" s="66"/>
      <c r="I26" s="66"/>
      <c r="J26" s="66"/>
      <c r="K26" s="66"/>
      <c r="L26" s="69">
        <f t="shared" si="121"/>
        <v>0</v>
      </c>
      <c r="M26" s="69">
        <f t="shared" si="138"/>
        <v>0</v>
      </c>
      <c r="N26" s="69">
        <f t="shared" si="122"/>
        <v>0</v>
      </c>
      <c r="O26" s="70"/>
      <c r="P26" s="70"/>
      <c r="Q26" s="70"/>
      <c r="R26" s="70"/>
      <c r="S26" s="70"/>
      <c r="T26" s="70"/>
      <c r="U26" s="70"/>
      <c r="V26" s="70"/>
      <c r="W26" s="70"/>
      <c r="X26" s="69">
        <f t="shared" ref="X26:Z26" si="144">R26+U26+O26</f>
        <v>0</v>
      </c>
      <c r="Y26" s="69">
        <f t="shared" si="144"/>
        <v>0</v>
      </c>
      <c r="Z26" s="69">
        <f t="shared" si="144"/>
        <v>0</v>
      </c>
      <c r="AA26" s="67">
        <v>1247.0</v>
      </c>
      <c r="AB26" s="71"/>
      <c r="AC26" s="70"/>
      <c r="AD26" s="70"/>
      <c r="AE26" s="70"/>
      <c r="AF26" s="70"/>
      <c r="AG26" s="70">
        <v>2000.0</v>
      </c>
      <c r="AH26" s="70"/>
      <c r="AI26" s="70"/>
      <c r="AJ26" s="70"/>
      <c r="AK26" s="69">
        <f t="shared" si="124"/>
        <v>1247</v>
      </c>
      <c r="AL26" s="69">
        <f t="shared" ref="AL26:AM26" si="145">AB26+AF26+AI26</f>
        <v>0</v>
      </c>
      <c r="AM26" s="69">
        <f t="shared" si="145"/>
        <v>2000</v>
      </c>
      <c r="AN26" s="70"/>
      <c r="AO26" s="70"/>
      <c r="AP26" s="70"/>
      <c r="AQ26" s="70"/>
      <c r="AR26" s="70"/>
      <c r="AS26" s="70"/>
      <c r="AT26" s="70"/>
      <c r="AU26" s="70"/>
      <c r="AV26" s="70"/>
      <c r="AW26" s="69">
        <f t="shared" si="126"/>
        <v>0</v>
      </c>
      <c r="AX26" s="69">
        <f t="shared" si="127"/>
        <v>0</v>
      </c>
      <c r="AY26" s="69">
        <f t="shared" si="128"/>
        <v>0</v>
      </c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69">
        <f t="shared" ref="BL26:BN26" si="146">+BF26+BC26+AZ26+BI26</f>
        <v>0</v>
      </c>
      <c r="BM26" s="69">
        <f t="shared" si="146"/>
        <v>0</v>
      </c>
      <c r="BN26" s="69">
        <f t="shared" si="146"/>
        <v>0</v>
      </c>
      <c r="BO26" s="66"/>
      <c r="BP26" s="66"/>
      <c r="BQ26" s="66"/>
      <c r="BR26" s="66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66"/>
      <c r="CE26" s="66"/>
      <c r="CF26" s="66"/>
      <c r="CG26" s="70"/>
      <c r="CH26" s="70"/>
      <c r="CI26" s="70"/>
      <c r="CJ26" s="70"/>
      <c r="CK26" s="67"/>
      <c r="CL26" s="70"/>
      <c r="CM26" s="69">
        <f t="shared" ref="CM26:CO26" si="147">BO26+BR26+BU26+BX26+CA26+CD26+CG26+CJ26</f>
        <v>0</v>
      </c>
      <c r="CN26" s="69">
        <f t="shared" si="147"/>
        <v>0</v>
      </c>
      <c r="CO26" s="69">
        <f t="shared" si="147"/>
        <v>0</v>
      </c>
      <c r="CP26" s="69"/>
      <c r="CQ26" s="69"/>
      <c r="CR26" s="69"/>
      <c r="CS26" s="67"/>
      <c r="CT26" s="67"/>
      <c r="CU26" s="70"/>
      <c r="CV26" s="70"/>
      <c r="CW26" s="70"/>
      <c r="CX26" s="70"/>
      <c r="CY26" s="70"/>
      <c r="CZ26" s="70"/>
      <c r="DA26" s="70"/>
      <c r="DB26" s="69">
        <f t="shared" si="130"/>
        <v>0</v>
      </c>
      <c r="DC26" s="69">
        <f t="shared" si="131"/>
        <v>0</v>
      </c>
      <c r="DD26" s="69">
        <f t="shared" si="132"/>
        <v>0</v>
      </c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69">
        <f t="shared" si="133"/>
        <v>0</v>
      </c>
      <c r="DX26" s="69">
        <f t="shared" si="134"/>
        <v>0</v>
      </c>
      <c r="DY26" s="69">
        <f t="shared" si="135"/>
        <v>0</v>
      </c>
      <c r="DZ26" s="70"/>
      <c r="EA26" s="70"/>
      <c r="EB26" s="70"/>
      <c r="EC26" s="75"/>
      <c r="ED26" s="75"/>
      <c r="EE26" s="75"/>
      <c r="EF26" s="75"/>
      <c r="EG26" s="75"/>
      <c r="EH26" s="70"/>
      <c r="EI26" s="70">
        <f t="shared" ref="EI26:EJ26" si="148">C26+F26+O26+R26+U26+AA26+AH26+AN26+AQ26+AT26+AZ26+BC26+BF26+BI26+BO26+BU26+BX26+CA26+CD26+CG26+CJ26+CS26+CV26+CY26+DE26+DN26+DQ26+DT26+DZ26+EC26+EF26+BR26+DH26+I26+CP26+AE26</f>
        <v>1247</v>
      </c>
      <c r="EJ26" s="70">
        <f t="shared" si="148"/>
        <v>0</v>
      </c>
      <c r="EK26" s="76">
        <f t="shared" si="137"/>
        <v>2000</v>
      </c>
      <c r="EL26" s="77" t="s">
        <v>98</v>
      </c>
      <c r="EM26" s="2"/>
    </row>
    <row r="27" ht="12.75" customHeight="1">
      <c r="A27" s="63" t="s">
        <v>99</v>
      </c>
      <c r="B27" s="64" t="s">
        <v>100</v>
      </c>
      <c r="C27" s="89">
        <v>94821.0</v>
      </c>
      <c r="D27" s="67">
        <f>102373-32021</f>
        <v>70352</v>
      </c>
      <c r="E27" s="66">
        <v>107200.0</v>
      </c>
      <c r="F27" s="67">
        <v>9980.0</v>
      </c>
      <c r="G27" s="67">
        <v>2472.0</v>
      </c>
      <c r="H27" s="68">
        <v>5000.0</v>
      </c>
      <c r="I27" s="66"/>
      <c r="J27" s="66"/>
      <c r="K27" s="66"/>
      <c r="L27" s="69">
        <f t="shared" si="121"/>
        <v>104801</v>
      </c>
      <c r="M27" s="69">
        <f t="shared" si="138"/>
        <v>72824</v>
      </c>
      <c r="N27" s="69">
        <f t="shared" si="122"/>
        <v>112200</v>
      </c>
      <c r="O27" s="84">
        <v>880.0</v>
      </c>
      <c r="P27" s="84">
        <v>654.0</v>
      </c>
      <c r="Q27" s="70">
        <v>2900.0</v>
      </c>
      <c r="R27" s="84">
        <v>443.0</v>
      </c>
      <c r="S27" s="84">
        <v>207.0</v>
      </c>
      <c r="T27" s="85">
        <v>1000.0</v>
      </c>
      <c r="U27" s="70"/>
      <c r="V27" s="70"/>
      <c r="W27" s="70"/>
      <c r="X27" s="69">
        <f t="shared" ref="X27:Z27" si="149">R27+U27+O27</f>
        <v>1323</v>
      </c>
      <c r="Y27" s="69">
        <f t="shared" si="149"/>
        <v>861</v>
      </c>
      <c r="Z27" s="69">
        <f t="shared" si="149"/>
        <v>3900</v>
      </c>
      <c r="AA27" s="67">
        <v>79897.0</v>
      </c>
      <c r="AB27" s="71">
        <v>25859.0</v>
      </c>
      <c r="AC27" s="70"/>
      <c r="AD27" s="70"/>
      <c r="AE27" s="70">
        <v>925.0</v>
      </c>
      <c r="AF27" s="71">
        <v>66637.0</v>
      </c>
      <c r="AG27" s="70">
        <v>18000.0</v>
      </c>
      <c r="AH27" s="71">
        <f>68511-276</f>
        <v>68235</v>
      </c>
      <c r="AI27" s="71">
        <f>45880-155</f>
        <v>45725</v>
      </c>
      <c r="AJ27" s="70">
        <v>27500.0</v>
      </c>
      <c r="AK27" s="69">
        <f t="shared" si="124"/>
        <v>149057</v>
      </c>
      <c r="AL27" s="69">
        <f t="shared" ref="AL27:AM27" si="150">AB27+AF27+AI27</f>
        <v>138221</v>
      </c>
      <c r="AM27" s="69">
        <f t="shared" si="150"/>
        <v>45500</v>
      </c>
      <c r="AN27" s="70"/>
      <c r="AO27" s="70"/>
      <c r="AP27" s="70"/>
      <c r="AQ27" s="70"/>
      <c r="AR27" s="70"/>
      <c r="AS27" s="70"/>
      <c r="AT27" s="70"/>
      <c r="AU27" s="70"/>
      <c r="AV27" s="70"/>
      <c r="AW27" s="69">
        <f t="shared" si="126"/>
        <v>0</v>
      </c>
      <c r="AX27" s="69">
        <f t="shared" si="127"/>
        <v>0</v>
      </c>
      <c r="AY27" s="69">
        <f t="shared" si="128"/>
        <v>0</v>
      </c>
      <c r="AZ27" s="67">
        <v>13990.0</v>
      </c>
      <c r="BA27" s="67">
        <v>11062.0</v>
      </c>
      <c r="BB27" s="70">
        <v>18000.0</v>
      </c>
      <c r="BC27" s="67">
        <v>2427.0</v>
      </c>
      <c r="BD27" s="67">
        <v>2542.0</v>
      </c>
      <c r="BE27" s="72">
        <v>3000.0</v>
      </c>
      <c r="BF27" s="70"/>
      <c r="BG27" s="70">
        <v>735.0</v>
      </c>
      <c r="BH27" s="70">
        <v>1000.0</v>
      </c>
      <c r="BI27" s="67">
        <v>872.0</v>
      </c>
      <c r="BJ27" s="71">
        <v>1206.0</v>
      </c>
      <c r="BK27" s="70">
        <v>1350.0</v>
      </c>
      <c r="BL27" s="69">
        <f t="shared" ref="BL27:BN27" si="151">+BF27+BC27+AZ27+BI27</f>
        <v>17289</v>
      </c>
      <c r="BM27" s="69">
        <f t="shared" si="151"/>
        <v>15545</v>
      </c>
      <c r="BN27" s="69">
        <f t="shared" si="151"/>
        <v>23350</v>
      </c>
      <c r="BO27" s="66"/>
      <c r="BP27" s="71">
        <v>1142.0</v>
      </c>
      <c r="BQ27" s="66">
        <v>3000.0</v>
      </c>
      <c r="BR27" s="67">
        <v>103423.0</v>
      </c>
      <c r="BS27" s="71">
        <v>45167.0</v>
      </c>
      <c r="BT27" s="70">
        <f>20000+15968</f>
        <v>35968</v>
      </c>
      <c r="BU27" s="71">
        <v>3574864.0</v>
      </c>
      <c r="BV27" s="71">
        <v>3775533.0</v>
      </c>
      <c r="BW27" s="70">
        <f>15000+300000</f>
        <v>315000</v>
      </c>
      <c r="BX27" s="71">
        <v>51343.0</v>
      </c>
      <c r="BY27" s="71">
        <v>56002.0</v>
      </c>
      <c r="BZ27" s="70">
        <f>3000+36950</f>
        <v>39950</v>
      </c>
      <c r="CA27" s="67">
        <v>196417.0</v>
      </c>
      <c r="CB27" s="71">
        <v>97307.0</v>
      </c>
      <c r="CC27" s="70">
        <f>56650+15000</f>
        <v>71650</v>
      </c>
      <c r="CD27" s="67">
        <v>34260.0</v>
      </c>
      <c r="CE27" s="71">
        <v>27464.0</v>
      </c>
      <c r="CF27" s="66">
        <f>20000+5000</f>
        <v>25000</v>
      </c>
      <c r="CG27" s="70"/>
      <c r="CH27" s="70"/>
      <c r="CI27" s="70"/>
      <c r="CJ27" s="67">
        <v>180.0</v>
      </c>
      <c r="CK27" s="67"/>
      <c r="CL27" s="70"/>
      <c r="CM27" s="69">
        <f t="shared" ref="CM27:CO27" si="152">BO27+BR27+BU27+BX27+CA27+CD27+CG27+CJ27</f>
        <v>3960487</v>
      </c>
      <c r="CN27" s="69">
        <f t="shared" si="152"/>
        <v>4002615</v>
      </c>
      <c r="CO27" s="69">
        <f t="shared" si="152"/>
        <v>490568</v>
      </c>
      <c r="CP27" s="70"/>
      <c r="CQ27" s="70"/>
      <c r="CR27" s="69"/>
      <c r="CS27" s="67">
        <v>64249.0</v>
      </c>
      <c r="CT27" s="71">
        <v>49301.0</v>
      </c>
      <c r="CU27" s="70">
        <f>20000+100000</f>
        <v>120000</v>
      </c>
      <c r="CV27" s="67">
        <v>995.0</v>
      </c>
      <c r="CW27" s="67">
        <v>3941.0</v>
      </c>
      <c r="CX27" s="70">
        <v>3000.0</v>
      </c>
      <c r="CY27" s="67">
        <v>47957.0</v>
      </c>
      <c r="CZ27" s="71">
        <v>43387.0</v>
      </c>
      <c r="DA27" s="70">
        <v>75000.0</v>
      </c>
      <c r="DB27" s="69">
        <f>CS27+CV27+CY27+CP27</f>
        <v>113201</v>
      </c>
      <c r="DC27" s="69">
        <f t="shared" si="131"/>
        <v>96629</v>
      </c>
      <c r="DD27" s="69">
        <f t="shared" si="132"/>
        <v>198000</v>
      </c>
      <c r="DE27" s="70"/>
      <c r="DF27" s="70"/>
      <c r="DG27" s="70"/>
      <c r="DH27" s="67"/>
      <c r="DI27" s="67"/>
      <c r="DJ27" s="70"/>
      <c r="DK27" s="70">
        <v>2016.0</v>
      </c>
      <c r="DL27" s="67"/>
      <c r="DM27" s="70"/>
      <c r="DN27" s="67">
        <v>2880.0</v>
      </c>
      <c r="DO27" s="67">
        <v>33971.0</v>
      </c>
      <c r="DP27" s="70"/>
      <c r="DQ27" s="67">
        <v>11489.0</v>
      </c>
      <c r="DR27" s="67">
        <v>17189.0</v>
      </c>
      <c r="DS27" s="70">
        <v>17500.0</v>
      </c>
      <c r="DT27" s="70"/>
      <c r="DU27" s="70"/>
      <c r="DV27" s="70"/>
      <c r="DW27" s="69">
        <f t="shared" si="133"/>
        <v>14369</v>
      </c>
      <c r="DX27" s="69">
        <f>DI27+DO27+DR27+DU27+DL27</f>
        <v>51160</v>
      </c>
      <c r="DY27" s="69">
        <f t="shared" si="135"/>
        <v>17500</v>
      </c>
      <c r="DZ27" s="70"/>
      <c r="EA27" s="70"/>
      <c r="EB27" s="70"/>
      <c r="EC27" s="75"/>
      <c r="ED27" s="75"/>
      <c r="EE27" s="75"/>
      <c r="EF27" s="75"/>
      <c r="EG27" s="75"/>
      <c r="EH27" s="70"/>
      <c r="EI27" s="70">
        <f>C27+F27+O27+R27+U27+AA27+AH27+AN27+AQ27+AT27+AZ27+BC27+BF27+BI27+BO27+BU27+BX27+CA27+CD27+CG27+CJ27+CS27+CV27+CY27+DE27+DN27+DQ27+DT27+DZ27+EC27+EF27+BR27+DH27+I27+CP27+AE27+DK27</f>
        <v>4362543</v>
      </c>
      <c r="EJ27" s="70">
        <f>D27+G27+P27+S27+V27+AB27+AI27+AO27+AR27+AU27+BA27+BD27+BG27+BJ27+BP27+BV27+BY27+CB27+CE27+CH27+CK27+CT27+CW27+CZ27+DF27+DO27+DR27+DU27+EA27+ED27+EG27+BS27+DI27+J27+CQ27+AF27</f>
        <v>4377855</v>
      </c>
      <c r="EK27" s="76">
        <f t="shared" si="137"/>
        <v>891018</v>
      </c>
      <c r="EL27" s="77" t="s">
        <v>100</v>
      </c>
      <c r="EM27" s="2"/>
    </row>
    <row r="28" ht="12.75" customHeight="1">
      <c r="A28" s="63" t="s">
        <v>101</v>
      </c>
      <c r="B28" s="64" t="s">
        <v>102</v>
      </c>
      <c r="C28" s="89">
        <v>95300.0</v>
      </c>
      <c r="D28" s="67">
        <v>84800.0</v>
      </c>
      <c r="E28" s="66">
        <v>107000.0</v>
      </c>
      <c r="F28" s="67">
        <v>304.0</v>
      </c>
      <c r="G28" s="67">
        <v>394.0</v>
      </c>
      <c r="H28" s="68">
        <v>500.0</v>
      </c>
      <c r="I28" s="66"/>
      <c r="J28" s="66"/>
      <c r="K28" s="66"/>
      <c r="L28" s="69">
        <f t="shared" si="121"/>
        <v>95604</v>
      </c>
      <c r="M28" s="69">
        <f t="shared" si="138"/>
        <v>85194</v>
      </c>
      <c r="N28" s="69">
        <f t="shared" si="122"/>
        <v>107500</v>
      </c>
      <c r="O28" s="84"/>
      <c r="P28" s="84"/>
      <c r="Q28" s="70"/>
      <c r="R28" s="84">
        <v>810.0</v>
      </c>
      <c r="S28" s="84">
        <v>439.0</v>
      </c>
      <c r="T28" s="85">
        <v>1500.0</v>
      </c>
      <c r="U28" s="70"/>
      <c r="V28" s="70"/>
      <c r="W28" s="70"/>
      <c r="X28" s="69">
        <f t="shared" ref="X28:Z28" si="153">R28+U28+O28</f>
        <v>810</v>
      </c>
      <c r="Y28" s="69">
        <f t="shared" si="153"/>
        <v>439</v>
      </c>
      <c r="Z28" s="69">
        <f t="shared" si="153"/>
        <v>1500</v>
      </c>
      <c r="AA28" s="67">
        <v>123329.0</v>
      </c>
      <c r="AB28" s="71">
        <v>82047.0</v>
      </c>
      <c r="AC28" s="70"/>
      <c r="AD28" s="70"/>
      <c r="AE28" s="70"/>
      <c r="AF28" s="71">
        <v>13040.0</v>
      </c>
      <c r="AG28" s="70">
        <v>20000.0</v>
      </c>
      <c r="AH28" s="71">
        <v>4284.0</v>
      </c>
      <c r="AI28" s="71">
        <v>12949.0</v>
      </c>
      <c r="AJ28" s="70">
        <v>15000.0</v>
      </c>
      <c r="AK28" s="69">
        <f t="shared" si="124"/>
        <v>127613</v>
      </c>
      <c r="AL28" s="69">
        <f t="shared" ref="AL28:AM28" si="154">AB28+AF28+AI28</f>
        <v>108036</v>
      </c>
      <c r="AM28" s="69">
        <f t="shared" si="154"/>
        <v>35000</v>
      </c>
      <c r="AN28" s="70"/>
      <c r="AO28" s="70"/>
      <c r="AP28" s="70"/>
      <c r="AQ28" s="70"/>
      <c r="AR28" s="70"/>
      <c r="AS28" s="70"/>
      <c r="AT28" s="70"/>
      <c r="AU28" s="70"/>
      <c r="AV28" s="70"/>
      <c r="AW28" s="69">
        <f t="shared" si="126"/>
        <v>0</v>
      </c>
      <c r="AX28" s="69">
        <f t="shared" si="127"/>
        <v>0</v>
      </c>
      <c r="AY28" s="69">
        <f t="shared" si="128"/>
        <v>0</v>
      </c>
      <c r="AZ28" s="67">
        <v>9461.0</v>
      </c>
      <c r="BA28" s="67">
        <v>6414.0</v>
      </c>
      <c r="BB28" s="70">
        <v>10000.0</v>
      </c>
      <c r="BC28" s="67">
        <v>11998.0</v>
      </c>
      <c r="BD28" s="67">
        <v>10135.0</v>
      </c>
      <c r="BE28" s="70">
        <v>18000.0</v>
      </c>
      <c r="BF28" s="70"/>
      <c r="BG28" s="70"/>
      <c r="BH28" s="70"/>
      <c r="BI28" s="67">
        <v>2638.0</v>
      </c>
      <c r="BJ28" s="71">
        <v>2021.0</v>
      </c>
      <c r="BK28" s="70">
        <v>4000.0</v>
      </c>
      <c r="BL28" s="69">
        <f t="shared" ref="BL28:BN28" si="155">+BF28+BC28+AZ28+BI28</f>
        <v>24097</v>
      </c>
      <c r="BM28" s="69">
        <f t="shared" si="155"/>
        <v>18570</v>
      </c>
      <c r="BN28" s="69">
        <f t="shared" si="155"/>
        <v>32000</v>
      </c>
      <c r="BO28" s="67">
        <v>5002.0</v>
      </c>
      <c r="BP28" s="67"/>
      <c r="BQ28" s="66"/>
      <c r="BR28" s="67">
        <v>338903.0</v>
      </c>
      <c r="BS28" s="71">
        <v>277430.0</v>
      </c>
      <c r="BT28" s="70">
        <f>300000+3000</f>
        <v>303000</v>
      </c>
      <c r="BU28" s="71">
        <v>221469.0</v>
      </c>
      <c r="BV28" s="71">
        <v>161038.0</v>
      </c>
      <c r="BW28" s="70">
        <v>200000.0</v>
      </c>
      <c r="BX28" s="71">
        <v>45656.0</v>
      </c>
      <c r="BY28" s="71">
        <v>32925.0</v>
      </c>
      <c r="BZ28" s="70">
        <f>15000+40000</f>
        <v>55000</v>
      </c>
      <c r="CA28" s="67">
        <v>51684.0</v>
      </c>
      <c r="CB28" s="71">
        <v>48213.0</v>
      </c>
      <c r="CC28" s="70">
        <f>40000+6000</f>
        <v>46000</v>
      </c>
      <c r="CD28" s="71">
        <v>77673.0</v>
      </c>
      <c r="CE28" s="71">
        <v>85595.0</v>
      </c>
      <c r="CF28" s="66">
        <f>30000+6000</f>
        <v>36000</v>
      </c>
      <c r="CG28" s="67">
        <v>15472.0</v>
      </c>
      <c r="CH28" s="67">
        <v>20816.0</v>
      </c>
      <c r="CI28" s="70">
        <v>24000.0</v>
      </c>
      <c r="CJ28" s="70"/>
      <c r="CK28" s="70"/>
      <c r="CL28" s="70"/>
      <c r="CM28" s="69">
        <f t="shared" ref="CM28:CO28" si="156">BO28+BR28+BU28+BX28+CA28+CD28+CG28+CJ28</f>
        <v>755859</v>
      </c>
      <c r="CN28" s="69">
        <f t="shared" si="156"/>
        <v>626017</v>
      </c>
      <c r="CO28" s="69">
        <f t="shared" si="156"/>
        <v>664000</v>
      </c>
      <c r="CP28" s="70"/>
      <c r="CQ28" s="70"/>
      <c r="CR28" s="69"/>
      <c r="CS28" s="67">
        <v>30896.0</v>
      </c>
      <c r="CT28" s="71">
        <v>35311.0</v>
      </c>
      <c r="CU28" s="70">
        <v>40000.0</v>
      </c>
      <c r="CV28" s="67">
        <v>7895.0</v>
      </c>
      <c r="CW28" s="67">
        <v>11360.0</v>
      </c>
      <c r="CX28" s="70">
        <v>14000.0</v>
      </c>
      <c r="CY28" s="67">
        <v>4475.0</v>
      </c>
      <c r="CZ28" s="71">
        <v>4131.0</v>
      </c>
      <c r="DA28" s="70">
        <v>5000.0</v>
      </c>
      <c r="DB28" s="69">
        <f>CS28+CV28+CY28</f>
        <v>43266</v>
      </c>
      <c r="DC28" s="69">
        <f t="shared" si="131"/>
        <v>50802</v>
      </c>
      <c r="DD28" s="69">
        <f t="shared" si="132"/>
        <v>59000</v>
      </c>
      <c r="DE28" s="70"/>
      <c r="DF28" s="70"/>
      <c r="DG28" s="70"/>
      <c r="DH28" s="67">
        <v>2558.0</v>
      </c>
      <c r="DI28" s="71">
        <v>3070.0</v>
      </c>
      <c r="DJ28" s="70">
        <v>3500.0</v>
      </c>
      <c r="DK28" s="70"/>
      <c r="DL28" s="70"/>
      <c r="DM28" s="70"/>
      <c r="DN28" s="67">
        <v>7430.0</v>
      </c>
      <c r="DO28" s="67">
        <v>4858.0</v>
      </c>
      <c r="DP28" s="70">
        <v>2000.0</v>
      </c>
      <c r="DQ28" s="74"/>
      <c r="DR28" s="74"/>
      <c r="DS28" s="70"/>
      <c r="DT28" s="67">
        <v>-11333.0</v>
      </c>
      <c r="DU28" s="67">
        <v>-1629.0</v>
      </c>
      <c r="DV28" s="70">
        <v>3000.0</v>
      </c>
      <c r="DW28" s="69">
        <f t="shared" si="133"/>
        <v>-1345</v>
      </c>
      <c r="DX28" s="69">
        <f t="shared" ref="DX28:DX38" si="162">DI28+DO28+DR28+DU28</f>
        <v>6299</v>
      </c>
      <c r="DY28" s="69">
        <f t="shared" si="135"/>
        <v>8500</v>
      </c>
      <c r="DZ28" s="70"/>
      <c r="EA28" s="70"/>
      <c r="EB28" s="70"/>
      <c r="EC28" s="75"/>
      <c r="ED28" s="75"/>
      <c r="EE28" s="75"/>
      <c r="EF28" s="75"/>
      <c r="EG28" s="75"/>
      <c r="EH28" s="70"/>
      <c r="EI28" s="70">
        <f t="shared" ref="EI28:EJ28" si="157">C28+F28+O28+R28+U28+AA28+AH28+AN28+AQ28+AT28+AZ28+BC28+BF28+BI28+BO28+BU28+BX28+CA28+CD28+CG28+CJ28+CS28+CV28+CY28+DE28+DN28+DQ28+DT28+DZ28+EC28+EF28+BR28+DH28+I28+CP28+AE28</f>
        <v>1045904</v>
      </c>
      <c r="EJ28" s="70">
        <f t="shared" si="157"/>
        <v>895357</v>
      </c>
      <c r="EK28" s="76">
        <f t="shared" si="137"/>
        <v>907500</v>
      </c>
      <c r="EL28" s="77" t="s">
        <v>102</v>
      </c>
      <c r="EM28" s="2"/>
    </row>
    <row r="29" ht="12.75" customHeight="1">
      <c r="A29" s="63" t="s">
        <v>103</v>
      </c>
      <c r="B29" s="64" t="s">
        <v>104</v>
      </c>
      <c r="C29" s="89">
        <v>239820.0</v>
      </c>
      <c r="D29" s="67">
        <v>227105.0</v>
      </c>
      <c r="E29" s="66">
        <v>239000.0</v>
      </c>
      <c r="F29" s="67">
        <v>3517.0</v>
      </c>
      <c r="G29" s="67">
        <v>7407.0</v>
      </c>
      <c r="H29" s="66">
        <v>12000.0</v>
      </c>
      <c r="I29" s="66"/>
      <c r="J29" s="66"/>
      <c r="K29" s="66"/>
      <c r="L29" s="69">
        <f t="shared" si="121"/>
        <v>243337</v>
      </c>
      <c r="M29" s="69">
        <f t="shared" si="138"/>
        <v>234512</v>
      </c>
      <c r="N29" s="69">
        <f t="shared" si="122"/>
        <v>251000</v>
      </c>
      <c r="O29" s="84">
        <v>51589.0</v>
      </c>
      <c r="P29" s="84">
        <v>54502.0</v>
      </c>
      <c r="Q29" s="85">
        <v>61960.0</v>
      </c>
      <c r="R29" s="84">
        <v>9268.0</v>
      </c>
      <c r="S29" s="84">
        <v>7218.0</v>
      </c>
      <c r="T29" s="70">
        <v>25500.0</v>
      </c>
      <c r="U29" s="70"/>
      <c r="V29" s="70"/>
      <c r="W29" s="70">
        <v>1000.0</v>
      </c>
      <c r="X29" s="69">
        <f t="shared" ref="X29:Z29" si="158">R29+U29+O29</f>
        <v>60857</v>
      </c>
      <c r="Y29" s="69">
        <f t="shared" si="158"/>
        <v>61720</v>
      </c>
      <c r="Z29" s="69">
        <f t="shared" si="158"/>
        <v>88460</v>
      </c>
      <c r="AA29" s="67">
        <v>59570.0</v>
      </c>
      <c r="AB29" s="71">
        <v>21658.0</v>
      </c>
      <c r="AC29" s="70"/>
      <c r="AD29" s="70"/>
      <c r="AE29" s="70">
        <v>419.0</v>
      </c>
      <c r="AF29" s="71">
        <v>18648.0</v>
      </c>
      <c r="AG29" s="70">
        <v>33229.0</v>
      </c>
      <c r="AH29" s="71">
        <f>53102+276</f>
        <v>53378</v>
      </c>
      <c r="AI29" s="71">
        <v>25043.0</v>
      </c>
      <c r="AJ29" s="70">
        <v>34140.0</v>
      </c>
      <c r="AK29" s="69">
        <f t="shared" si="124"/>
        <v>113367</v>
      </c>
      <c r="AL29" s="69">
        <f t="shared" ref="AL29:AM29" si="159">AB29+AF29+AI29</f>
        <v>65349</v>
      </c>
      <c r="AM29" s="69">
        <f t="shared" si="159"/>
        <v>67369</v>
      </c>
      <c r="AN29" s="70"/>
      <c r="AO29" s="70"/>
      <c r="AP29" s="70"/>
      <c r="AQ29" s="70"/>
      <c r="AR29" s="70"/>
      <c r="AS29" s="70"/>
      <c r="AT29" s="70">
        <v>0.0</v>
      </c>
      <c r="AU29" s="70"/>
      <c r="AV29" s="70">
        <v>500.0</v>
      </c>
      <c r="AW29" s="69">
        <f t="shared" si="126"/>
        <v>0</v>
      </c>
      <c r="AX29" s="69">
        <f t="shared" si="127"/>
        <v>0</v>
      </c>
      <c r="AY29" s="69">
        <f t="shared" si="128"/>
        <v>500</v>
      </c>
      <c r="AZ29" s="67">
        <v>1082.0</v>
      </c>
      <c r="BA29" s="67">
        <v>1096.0</v>
      </c>
      <c r="BB29" s="70">
        <v>2000.0</v>
      </c>
      <c r="BC29" s="67">
        <v>134.0</v>
      </c>
      <c r="BD29" s="67">
        <v>798.0</v>
      </c>
      <c r="BE29" s="70">
        <v>710.0</v>
      </c>
      <c r="BF29" s="70"/>
      <c r="BG29" s="70"/>
      <c r="BH29" s="70"/>
      <c r="BI29" s="67">
        <v>494.0</v>
      </c>
      <c r="BJ29" s="71">
        <v>659.0</v>
      </c>
      <c r="BK29" s="70">
        <v>900.0</v>
      </c>
      <c r="BL29" s="69">
        <f t="shared" ref="BL29:BN29" si="160">+BF29+BC29+AZ29+BI29</f>
        <v>1710</v>
      </c>
      <c r="BM29" s="69">
        <f t="shared" si="160"/>
        <v>2553</v>
      </c>
      <c r="BN29" s="69">
        <f t="shared" si="160"/>
        <v>3610</v>
      </c>
      <c r="BO29" s="67">
        <v>7560.0</v>
      </c>
      <c r="BP29" s="71">
        <v>1187.0</v>
      </c>
      <c r="BQ29" s="66">
        <v>15000.0</v>
      </c>
      <c r="BR29" s="67">
        <v>15396.0</v>
      </c>
      <c r="BS29" s="71">
        <v>16316.0</v>
      </c>
      <c r="BT29" s="70">
        <f>10000+2000</f>
        <v>12000</v>
      </c>
      <c r="BU29" s="71">
        <v>487571.0</v>
      </c>
      <c r="BV29" s="71">
        <v>369093.0</v>
      </c>
      <c r="BW29" s="70">
        <f>293500+300000</f>
        <v>593500</v>
      </c>
      <c r="BX29" s="71">
        <v>152347.0</v>
      </c>
      <c r="BY29" s="71">
        <v>116184.0</v>
      </c>
      <c r="BZ29" s="70">
        <f>26740+20000</f>
        <v>46740</v>
      </c>
      <c r="CA29" s="67">
        <v>49243.0</v>
      </c>
      <c r="CB29" s="71">
        <v>25102.0</v>
      </c>
      <c r="CC29" s="70">
        <v>33820.0</v>
      </c>
      <c r="CD29" s="71">
        <v>1212421.0</v>
      </c>
      <c r="CE29" s="71">
        <v>1357664.0</v>
      </c>
      <c r="CF29" s="66">
        <f>1650932+1470</f>
        <v>1652402</v>
      </c>
      <c r="CG29" s="67"/>
      <c r="CH29" s="67"/>
      <c r="CI29" s="70">
        <v>2000.0</v>
      </c>
      <c r="CJ29" s="67">
        <v>52736.0</v>
      </c>
      <c r="CK29" s="71">
        <v>47136.0</v>
      </c>
      <c r="CL29" s="70">
        <v>57400.0</v>
      </c>
      <c r="CM29" s="69">
        <f t="shared" ref="CM29:CO29" si="161">BO29+BR29+BU29+BX29+CA29+CD29+CG29+CJ29</f>
        <v>1977274</v>
      </c>
      <c r="CN29" s="69">
        <f t="shared" si="161"/>
        <v>1932682</v>
      </c>
      <c r="CO29" s="69">
        <f t="shared" si="161"/>
        <v>2412862</v>
      </c>
      <c r="CP29" s="70"/>
      <c r="CQ29" s="70"/>
      <c r="CR29" s="69"/>
      <c r="CS29" s="67">
        <v>3173.0</v>
      </c>
      <c r="CT29" s="71">
        <v>33409.0</v>
      </c>
      <c r="CU29" s="70">
        <v>20000.0</v>
      </c>
      <c r="CV29" s="67">
        <v>1560.0</v>
      </c>
      <c r="CW29" s="67">
        <v>8100.0</v>
      </c>
      <c r="CX29" s="70">
        <v>3320.0</v>
      </c>
      <c r="CY29" s="67">
        <v>80205.0</v>
      </c>
      <c r="CZ29" s="71">
        <f>86304-2760</f>
        <v>83544</v>
      </c>
      <c r="DA29" s="70">
        <v>99400.0</v>
      </c>
      <c r="DB29" s="69">
        <f>CS29+CV29+CY29+CP29</f>
        <v>84938</v>
      </c>
      <c r="DC29" s="69">
        <f t="shared" si="131"/>
        <v>125053</v>
      </c>
      <c r="DD29" s="69">
        <f t="shared" si="132"/>
        <v>122720</v>
      </c>
      <c r="DE29" s="70"/>
      <c r="DF29" s="70"/>
      <c r="DG29" s="70"/>
      <c r="DH29" s="67">
        <v>13533.0</v>
      </c>
      <c r="DI29" s="71">
        <v>6454.0</v>
      </c>
      <c r="DJ29" s="70">
        <v>7000.0</v>
      </c>
      <c r="DK29" s="70"/>
      <c r="DL29" s="70"/>
      <c r="DM29" s="70"/>
      <c r="DN29" s="67">
        <v>64714.0</v>
      </c>
      <c r="DO29" s="67">
        <v>57901.0</v>
      </c>
      <c r="DP29" s="70">
        <v>185755.0</v>
      </c>
      <c r="DQ29" s="67">
        <v>13109.0</v>
      </c>
      <c r="DR29" s="67">
        <v>40108.0</v>
      </c>
      <c r="DS29" s="70">
        <v>93572.0</v>
      </c>
      <c r="DT29" s="67">
        <v>5777.0</v>
      </c>
      <c r="DU29" s="67">
        <v>9470.0</v>
      </c>
      <c r="DV29" s="70">
        <v>10000.0</v>
      </c>
      <c r="DW29" s="69">
        <f t="shared" si="133"/>
        <v>97133</v>
      </c>
      <c r="DX29" s="69">
        <f t="shared" si="162"/>
        <v>113933</v>
      </c>
      <c r="DY29" s="69">
        <f t="shared" si="135"/>
        <v>296327</v>
      </c>
      <c r="DZ29" s="70"/>
      <c r="EA29" s="70"/>
      <c r="EB29" s="70"/>
      <c r="EC29" s="81"/>
      <c r="ED29" s="81"/>
      <c r="EE29" s="75"/>
      <c r="EF29" s="75"/>
      <c r="EG29" s="75"/>
      <c r="EH29" s="70"/>
      <c r="EI29" s="70">
        <f t="shared" ref="EI29:EJ29" si="163">C29+F29+O29+R29+U29+AA29+AH29+AN29+AQ29+AT29+AZ29+BC29+BF29+BI29+BO29+BU29+BX29+CA29+CD29+CG29+CJ29+CS29+CV29+CY29+DE29+DN29+DQ29+DT29+DZ29+EC29+EF29+BR29+DH29+I29+CP29+AE29</f>
        <v>2578616</v>
      </c>
      <c r="EJ29" s="70">
        <f t="shared" si="163"/>
        <v>2535802</v>
      </c>
      <c r="EK29" s="76">
        <f t="shared" si="137"/>
        <v>3242848</v>
      </c>
      <c r="EL29" s="77" t="s">
        <v>104</v>
      </c>
      <c r="EM29" s="2"/>
    </row>
    <row r="30" ht="12.75" customHeight="1">
      <c r="A30" s="63" t="s">
        <v>105</v>
      </c>
      <c r="B30" s="64" t="s">
        <v>106</v>
      </c>
      <c r="C30" s="89">
        <v>14299.0</v>
      </c>
      <c r="D30" s="67">
        <f>16730-2221</f>
        <v>14509</v>
      </c>
      <c r="E30" s="66">
        <v>29500.0</v>
      </c>
      <c r="F30" s="66">
        <v>0.0</v>
      </c>
      <c r="G30" s="67">
        <v>50.0</v>
      </c>
      <c r="H30" s="66"/>
      <c r="I30" s="66"/>
      <c r="J30" s="66"/>
      <c r="K30" s="66"/>
      <c r="L30" s="69">
        <f t="shared" si="121"/>
        <v>14299</v>
      </c>
      <c r="M30" s="69">
        <f t="shared" si="138"/>
        <v>14559</v>
      </c>
      <c r="N30" s="69">
        <f t="shared" si="122"/>
        <v>29500</v>
      </c>
      <c r="O30" s="70"/>
      <c r="P30" s="70"/>
      <c r="Q30" s="70"/>
      <c r="R30" s="84">
        <v>4456.0</v>
      </c>
      <c r="S30" s="84">
        <v>740.0</v>
      </c>
      <c r="T30" s="70">
        <v>3000.0</v>
      </c>
      <c r="U30" s="70"/>
      <c r="V30" s="70"/>
      <c r="W30" s="70"/>
      <c r="X30" s="69">
        <f t="shared" ref="X30:Z30" si="164">R30+U30+O30</f>
        <v>4456</v>
      </c>
      <c r="Y30" s="69">
        <f t="shared" si="164"/>
        <v>740</v>
      </c>
      <c r="Z30" s="69">
        <f t="shared" si="164"/>
        <v>3000</v>
      </c>
      <c r="AA30" s="67">
        <v>88444.0</v>
      </c>
      <c r="AB30" s="71">
        <v>613.0</v>
      </c>
      <c r="AC30" s="70"/>
      <c r="AD30" s="70"/>
      <c r="AE30" s="70"/>
      <c r="AF30" s="70"/>
      <c r="AG30" s="70"/>
      <c r="AH30" s="71">
        <v>32815.0</v>
      </c>
      <c r="AI30" s="71">
        <v>5096.0</v>
      </c>
      <c r="AJ30" s="70">
        <v>6000.0</v>
      </c>
      <c r="AK30" s="69">
        <f t="shared" si="124"/>
        <v>121259</v>
      </c>
      <c r="AL30" s="69">
        <f t="shared" ref="AL30:AM30" si="165">AB30+AF30+AI30</f>
        <v>5709</v>
      </c>
      <c r="AM30" s="69">
        <f t="shared" si="165"/>
        <v>6000</v>
      </c>
      <c r="AN30" s="70"/>
      <c r="AO30" s="70"/>
      <c r="AP30" s="70"/>
      <c r="AQ30" s="70"/>
      <c r="AR30" s="70"/>
      <c r="AS30" s="70"/>
      <c r="AT30" s="70"/>
      <c r="AU30" s="70"/>
      <c r="AV30" s="70"/>
      <c r="AW30" s="69">
        <f t="shared" si="126"/>
        <v>0</v>
      </c>
      <c r="AX30" s="69">
        <f t="shared" si="127"/>
        <v>0</v>
      </c>
      <c r="AY30" s="69">
        <f t="shared" si="128"/>
        <v>0</v>
      </c>
      <c r="AZ30" s="67">
        <v>810.0</v>
      </c>
      <c r="BA30" s="67">
        <v>1154.0</v>
      </c>
      <c r="BB30" s="70">
        <v>1500.0</v>
      </c>
      <c r="BC30" s="67">
        <v>220.0</v>
      </c>
      <c r="BD30" s="67">
        <v>480.0</v>
      </c>
      <c r="BE30" s="72">
        <v>3000.0</v>
      </c>
      <c r="BF30" s="70"/>
      <c r="BG30" s="70"/>
      <c r="BH30" s="70"/>
      <c r="BI30" s="67">
        <v>506.0</v>
      </c>
      <c r="BJ30" s="71">
        <v>926.0</v>
      </c>
      <c r="BK30" s="70">
        <v>1000.0</v>
      </c>
      <c r="BL30" s="69">
        <f t="shared" ref="BL30:BN30" si="166">+BF30+BC30+AZ30+BI30</f>
        <v>1536</v>
      </c>
      <c r="BM30" s="69">
        <f t="shared" si="166"/>
        <v>2560</v>
      </c>
      <c r="BN30" s="69">
        <f t="shared" si="166"/>
        <v>5500</v>
      </c>
      <c r="BO30" s="66"/>
      <c r="BP30" s="71">
        <v>2421.0</v>
      </c>
      <c r="BQ30" s="66">
        <v>4325.0</v>
      </c>
      <c r="BR30" s="67">
        <v>1371.0</v>
      </c>
      <c r="BS30" s="71">
        <v>420.0</v>
      </c>
      <c r="BT30" s="70">
        <f>14000+2000</f>
        <v>16000</v>
      </c>
      <c r="BU30" s="71">
        <v>119308.0</v>
      </c>
      <c r="BV30" s="71">
        <v>116444.0</v>
      </c>
      <c r="BW30" s="70">
        <v>114000.0</v>
      </c>
      <c r="BX30" s="71">
        <v>28256.0</v>
      </c>
      <c r="BY30" s="71">
        <v>69663.0</v>
      </c>
      <c r="BZ30" s="70">
        <f>30000+84080</f>
        <v>114080</v>
      </c>
      <c r="CA30" s="67">
        <v>4005.0</v>
      </c>
      <c r="CB30" s="71">
        <v>14590.0</v>
      </c>
      <c r="CC30" s="70">
        <v>5000.0</v>
      </c>
      <c r="CD30" s="67">
        <v>9522.0</v>
      </c>
      <c r="CE30" s="71">
        <v>21788.0</v>
      </c>
      <c r="CF30" s="66">
        <f>10000+1000</f>
        <v>11000</v>
      </c>
      <c r="CG30" s="70"/>
      <c r="CH30" s="70"/>
      <c r="CI30" s="70"/>
      <c r="CJ30" s="70"/>
      <c r="CK30" s="70"/>
      <c r="CL30" s="70"/>
      <c r="CM30" s="69">
        <f t="shared" ref="CM30:CO30" si="167">BO30+BR30+BU30+BX30+CA30+CD30+CG30+CJ30</f>
        <v>162462</v>
      </c>
      <c r="CN30" s="69">
        <f t="shared" si="167"/>
        <v>225326</v>
      </c>
      <c r="CO30" s="69">
        <f t="shared" si="167"/>
        <v>264405</v>
      </c>
      <c r="CP30" s="69"/>
      <c r="CQ30" s="69"/>
      <c r="CR30" s="69"/>
      <c r="CS30" s="67">
        <v>7549.0</v>
      </c>
      <c r="CT30" s="71">
        <v>3612.0</v>
      </c>
      <c r="CU30" s="70">
        <v>10000.0</v>
      </c>
      <c r="CV30" s="67"/>
      <c r="CW30" s="67">
        <f>10011-4479</f>
        <v>5532</v>
      </c>
      <c r="CX30" s="70">
        <v>1000.0</v>
      </c>
      <c r="CY30" s="67"/>
      <c r="CZ30" s="67"/>
      <c r="DA30" s="70"/>
      <c r="DB30" s="69">
        <f t="shared" ref="DB30:DB38" si="174">CS30+CV30+CY30</f>
        <v>7549</v>
      </c>
      <c r="DC30" s="69">
        <f t="shared" si="131"/>
        <v>9144</v>
      </c>
      <c r="DD30" s="69">
        <f t="shared" si="132"/>
        <v>11000</v>
      </c>
      <c r="DE30" s="70"/>
      <c r="DF30" s="70"/>
      <c r="DG30" s="70"/>
      <c r="DH30" s="67"/>
      <c r="DI30" s="67"/>
      <c r="DJ30" s="70"/>
      <c r="DK30" s="70"/>
      <c r="DL30" s="70"/>
      <c r="DM30" s="70"/>
      <c r="DN30" s="67">
        <v>30390.0</v>
      </c>
      <c r="DO30" s="67">
        <v>4512.0</v>
      </c>
      <c r="DP30" s="70">
        <v>6395.0</v>
      </c>
      <c r="DQ30" s="67">
        <v>712.0</v>
      </c>
      <c r="DR30" s="67">
        <v>7103.0</v>
      </c>
      <c r="DS30" s="70">
        <v>7500.0</v>
      </c>
      <c r="DT30" s="70"/>
      <c r="DU30" s="70"/>
      <c r="DV30" s="70"/>
      <c r="DW30" s="69">
        <f t="shared" si="133"/>
        <v>31102</v>
      </c>
      <c r="DX30" s="69">
        <f t="shared" si="162"/>
        <v>11615</v>
      </c>
      <c r="DY30" s="69">
        <f t="shared" si="135"/>
        <v>13895</v>
      </c>
      <c r="DZ30" s="70"/>
      <c r="EA30" s="70"/>
      <c r="EB30" s="70"/>
      <c r="EC30" s="75"/>
      <c r="ED30" s="75"/>
      <c r="EE30" s="75"/>
      <c r="EF30" s="75"/>
      <c r="EG30" s="75"/>
      <c r="EH30" s="70"/>
      <c r="EI30" s="70">
        <f t="shared" ref="EI30:EJ30" si="168">C30+F30+O30+R30+U30+AA30+AH30+AN30+AQ30+AT30+AZ30+BC30+BF30+BI30+BO30+BU30+BX30+CA30+CD30+CG30+CJ30+CS30+CV30+CY30+DE30+DN30+DQ30+DT30+DZ30+EC30+EF30+BR30+DH30+I30+CP30+AE30</f>
        <v>342663</v>
      </c>
      <c r="EJ30" s="70">
        <f t="shared" si="168"/>
        <v>269653</v>
      </c>
      <c r="EK30" s="76">
        <f t="shared" si="137"/>
        <v>333300</v>
      </c>
      <c r="EL30" s="77" t="s">
        <v>106</v>
      </c>
      <c r="EM30" s="2"/>
    </row>
    <row r="31" ht="12.75" customHeight="1">
      <c r="A31" s="63" t="s">
        <v>107</v>
      </c>
      <c r="B31" s="64" t="s">
        <v>108</v>
      </c>
      <c r="C31" s="89">
        <v>9066.0</v>
      </c>
      <c r="D31" s="67">
        <v>10831.0</v>
      </c>
      <c r="E31" s="66">
        <v>15000.0</v>
      </c>
      <c r="F31" s="66"/>
      <c r="G31" s="67">
        <v>179.0</v>
      </c>
      <c r="H31" s="66"/>
      <c r="I31" s="66"/>
      <c r="J31" s="66"/>
      <c r="K31" s="66"/>
      <c r="L31" s="69">
        <f t="shared" si="121"/>
        <v>9066</v>
      </c>
      <c r="M31" s="69">
        <f t="shared" ref="M31:N31" si="169">+G31+D31</f>
        <v>11010</v>
      </c>
      <c r="N31" s="69">
        <f t="shared" si="169"/>
        <v>15000</v>
      </c>
      <c r="O31" s="70"/>
      <c r="P31" s="70"/>
      <c r="Q31" s="70"/>
      <c r="R31" s="70"/>
      <c r="S31" s="70"/>
      <c r="T31" s="70"/>
      <c r="U31" s="70"/>
      <c r="V31" s="70"/>
      <c r="W31" s="70"/>
      <c r="X31" s="69">
        <f t="shared" ref="X31:Z31" si="170">R31+U31+O31</f>
        <v>0</v>
      </c>
      <c r="Y31" s="69">
        <f t="shared" si="170"/>
        <v>0</v>
      </c>
      <c r="Z31" s="69">
        <f t="shared" si="170"/>
        <v>0</v>
      </c>
      <c r="AA31" s="67">
        <v>896.0</v>
      </c>
      <c r="AB31" s="71">
        <v>129.0</v>
      </c>
      <c r="AC31" s="70"/>
      <c r="AD31" s="70"/>
      <c r="AE31" s="70"/>
      <c r="AF31" s="70">
        <v>143.0</v>
      </c>
      <c r="AG31" s="70"/>
      <c r="AH31" s="71">
        <v>40.0</v>
      </c>
      <c r="AI31" s="71"/>
      <c r="AJ31" s="70"/>
      <c r="AK31" s="69">
        <f t="shared" si="124"/>
        <v>936</v>
      </c>
      <c r="AL31" s="69">
        <f t="shared" ref="AL31:AM31" si="171">AB31+AF31+AI31</f>
        <v>272</v>
      </c>
      <c r="AM31" s="69">
        <f t="shared" si="171"/>
        <v>0</v>
      </c>
      <c r="AN31" s="70"/>
      <c r="AO31" s="70"/>
      <c r="AP31" s="70"/>
      <c r="AQ31" s="70"/>
      <c r="AR31" s="70"/>
      <c r="AS31" s="70"/>
      <c r="AT31" s="70"/>
      <c r="AU31" s="70"/>
      <c r="AV31" s="70"/>
      <c r="AW31" s="69">
        <f t="shared" si="126"/>
        <v>0</v>
      </c>
      <c r="AX31" s="69">
        <f t="shared" si="127"/>
        <v>0</v>
      </c>
      <c r="AY31" s="69">
        <f t="shared" si="128"/>
        <v>0</v>
      </c>
      <c r="AZ31" s="67">
        <v>10.0</v>
      </c>
      <c r="BA31" s="67"/>
      <c r="BB31" s="70">
        <v>50.0</v>
      </c>
      <c r="BC31" s="70"/>
      <c r="BD31" s="70"/>
      <c r="BE31" s="70"/>
      <c r="BF31" s="70"/>
      <c r="BG31" s="70"/>
      <c r="BH31" s="70"/>
      <c r="BI31" s="70"/>
      <c r="BJ31" s="70"/>
      <c r="BK31" s="70"/>
      <c r="BL31" s="69">
        <f t="shared" ref="BL31:BN31" si="172">+BF31+BC31+AZ31+BI31</f>
        <v>10</v>
      </c>
      <c r="BM31" s="69">
        <f t="shared" si="172"/>
        <v>0</v>
      </c>
      <c r="BN31" s="69">
        <f t="shared" si="172"/>
        <v>50</v>
      </c>
      <c r="BO31" s="66"/>
      <c r="BP31" s="66"/>
      <c r="BQ31" s="66"/>
      <c r="BR31" s="66"/>
      <c r="BS31" s="70"/>
      <c r="BT31" s="70"/>
      <c r="BU31" s="70"/>
      <c r="BV31" s="70"/>
      <c r="BW31" s="70"/>
      <c r="BX31" s="67"/>
      <c r="BY31" s="67"/>
      <c r="BZ31" s="70"/>
      <c r="CA31" s="67"/>
      <c r="CB31" s="67"/>
      <c r="CC31" s="70"/>
      <c r="CD31" s="66"/>
      <c r="CE31" s="66"/>
      <c r="CF31" s="66"/>
      <c r="CG31" s="70"/>
      <c r="CH31" s="70"/>
      <c r="CI31" s="70"/>
      <c r="CJ31" s="70"/>
      <c r="CK31" s="70"/>
      <c r="CL31" s="70"/>
      <c r="CM31" s="69">
        <f t="shared" ref="CM31:CO31" si="173">BO31+BR31+BU31+BX31+CA31+CD31+CG31+CJ31</f>
        <v>0</v>
      </c>
      <c r="CN31" s="69">
        <f t="shared" si="173"/>
        <v>0</v>
      </c>
      <c r="CO31" s="69">
        <f t="shared" si="173"/>
        <v>0</v>
      </c>
      <c r="CP31" s="69"/>
      <c r="CQ31" s="69"/>
      <c r="CR31" s="69"/>
      <c r="CS31" s="70"/>
      <c r="CT31" s="70"/>
      <c r="CU31" s="70"/>
      <c r="CV31" s="70"/>
      <c r="CW31" s="70"/>
      <c r="CX31" s="70"/>
      <c r="CY31" s="67">
        <v>180.0</v>
      </c>
      <c r="CZ31" s="67"/>
      <c r="DA31" s="70"/>
      <c r="DB31" s="69">
        <f t="shared" si="174"/>
        <v>180</v>
      </c>
      <c r="DC31" s="69">
        <f t="shared" si="131"/>
        <v>0</v>
      </c>
      <c r="DD31" s="69">
        <f t="shared" si="132"/>
        <v>0</v>
      </c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69">
        <f t="shared" si="133"/>
        <v>0</v>
      </c>
      <c r="DX31" s="69">
        <f t="shared" si="162"/>
        <v>0</v>
      </c>
      <c r="DY31" s="69">
        <f t="shared" si="135"/>
        <v>0</v>
      </c>
      <c r="DZ31" s="70"/>
      <c r="EA31" s="70"/>
      <c r="EB31" s="70"/>
      <c r="EC31" s="75"/>
      <c r="ED31" s="75"/>
      <c r="EE31" s="75"/>
      <c r="EF31" s="75"/>
      <c r="EG31" s="75"/>
      <c r="EH31" s="70"/>
      <c r="EI31" s="70">
        <f t="shared" ref="EI31:EJ31" si="175">C31+F31+O31+R31+U31+AA31+AH31+AN31+AQ31+AT31+AZ31+BC31+BF31+BI31+BO31+BU31+BX31+CA31+CD31+CG31+CJ31+CS31+CV31+CY31+DE31+DN31+DQ31+DT31+DZ31+EC31+EF31+BR31+DH31+I31+CP31+AE31</f>
        <v>10192</v>
      </c>
      <c r="EJ31" s="70">
        <f t="shared" si="175"/>
        <v>11282</v>
      </c>
      <c r="EK31" s="76">
        <f t="shared" si="137"/>
        <v>15050</v>
      </c>
      <c r="EL31" s="77" t="s">
        <v>108</v>
      </c>
      <c r="EM31" s="2"/>
    </row>
    <row r="32" ht="12.75" customHeight="1">
      <c r="A32" s="63" t="s">
        <v>109</v>
      </c>
      <c r="B32" s="64" t="s">
        <v>110</v>
      </c>
      <c r="C32" s="89">
        <v>2051.0</v>
      </c>
      <c r="D32" s="67">
        <v>864.0</v>
      </c>
      <c r="E32" s="66">
        <v>10000.0</v>
      </c>
      <c r="F32" s="67"/>
      <c r="G32" s="67"/>
      <c r="H32" s="66"/>
      <c r="I32" s="66"/>
      <c r="J32" s="66"/>
      <c r="K32" s="66"/>
      <c r="L32" s="69">
        <f t="shared" si="121"/>
        <v>2051</v>
      </c>
      <c r="M32" s="69">
        <f t="shared" ref="M32:M38" si="181">D32+G32</f>
        <v>864</v>
      </c>
      <c r="N32" s="69">
        <f t="shared" ref="N32:N38" si="182">+H32+E32</f>
        <v>10000</v>
      </c>
      <c r="O32" s="70"/>
      <c r="P32" s="70"/>
      <c r="Q32" s="70"/>
      <c r="R32" s="70"/>
      <c r="S32" s="70"/>
      <c r="T32" s="70"/>
      <c r="U32" s="70"/>
      <c r="V32" s="70"/>
      <c r="W32" s="70"/>
      <c r="X32" s="69">
        <f t="shared" ref="X32:Z32" si="176">R32+U32+O32</f>
        <v>0</v>
      </c>
      <c r="Y32" s="69">
        <f t="shared" si="176"/>
        <v>0</v>
      </c>
      <c r="Z32" s="69">
        <f t="shared" si="176"/>
        <v>0</v>
      </c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69">
        <f t="shared" si="124"/>
        <v>0</v>
      </c>
      <c r="AL32" s="69">
        <f t="shared" ref="AL32:AM32" si="177">AB32+AF32+AI32</f>
        <v>0</v>
      </c>
      <c r="AM32" s="69">
        <f t="shared" si="177"/>
        <v>0</v>
      </c>
      <c r="AN32" s="70"/>
      <c r="AO32" s="70"/>
      <c r="AP32" s="70"/>
      <c r="AQ32" s="70"/>
      <c r="AR32" s="70"/>
      <c r="AS32" s="70"/>
      <c r="AT32" s="70"/>
      <c r="AU32" s="70"/>
      <c r="AV32" s="70"/>
      <c r="AW32" s="69">
        <f t="shared" si="126"/>
        <v>0</v>
      </c>
      <c r="AX32" s="69">
        <f t="shared" si="127"/>
        <v>0</v>
      </c>
      <c r="AY32" s="69">
        <f t="shared" si="128"/>
        <v>0</v>
      </c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69">
        <f t="shared" ref="BL32:BN32" si="178">+BF32+BC32+AZ32+BI32</f>
        <v>0</v>
      </c>
      <c r="BM32" s="69">
        <f t="shared" si="178"/>
        <v>0</v>
      </c>
      <c r="BN32" s="69">
        <f t="shared" si="178"/>
        <v>0</v>
      </c>
      <c r="BO32" s="66"/>
      <c r="BP32" s="66"/>
      <c r="BQ32" s="66"/>
      <c r="BR32" s="66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66"/>
      <c r="CE32" s="66"/>
      <c r="CF32" s="66"/>
      <c r="CG32" s="70"/>
      <c r="CH32" s="70"/>
      <c r="CI32" s="70"/>
      <c r="CJ32" s="70"/>
      <c r="CK32" s="70"/>
      <c r="CL32" s="70"/>
      <c r="CM32" s="69">
        <f t="shared" ref="CM32:CO32" si="179">BO32+BR32+BU32+BX32+CA32+CD32+CG32+CJ32</f>
        <v>0</v>
      </c>
      <c r="CN32" s="69">
        <f t="shared" si="179"/>
        <v>0</v>
      </c>
      <c r="CO32" s="69">
        <f t="shared" si="179"/>
        <v>0</v>
      </c>
      <c r="CP32" s="69"/>
      <c r="CQ32" s="69"/>
      <c r="CR32" s="69"/>
      <c r="CS32" s="70"/>
      <c r="CT32" s="70"/>
      <c r="CU32" s="70"/>
      <c r="CV32" s="70"/>
      <c r="CW32" s="70"/>
      <c r="CX32" s="70"/>
      <c r="CY32" s="70"/>
      <c r="CZ32" s="70"/>
      <c r="DA32" s="70"/>
      <c r="DB32" s="69">
        <f t="shared" si="174"/>
        <v>0</v>
      </c>
      <c r="DC32" s="69">
        <f t="shared" si="131"/>
        <v>0</v>
      </c>
      <c r="DD32" s="69">
        <f t="shared" si="132"/>
        <v>0</v>
      </c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69">
        <f t="shared" si="133"/>
        <v>0</v>
      </c>
      <c r="DX32" s="69">
        <f t="shared" si="162"/>
        <v>0</v>
      </c>
      <c r="DY32" s="69">
        <f t="shared" si="135"/>
        <v>0</v>
      </c>
      <c r="DZ32" s="70"/>
      <c r="EA32" s="70"/>
      <c r="EB32" s="70"/>
      <c r="EC32" s="75"/>
      <c r="ED32" s="75"/>
      <c r="EE32" s="75"/>
      <c r="EF32" s="75"/>
      <c r="EG32" s="75"/>
      <c r="EH32" s="70"/>
      <c r="EI32" s="70">
        <f t="shared" ref="EI32:EJ32" si="180">C32+F32+O32+R32+U32+AA32+AH32+AN32+AQ32+AT32+AZ32+BC32+BF32+BI32+BO32+BU32+BX32+CA32+CD32+CG32+CJ32+CS32+CV32+CY32+DE32+DN32+DQ32+DT32+DZ32+EC32+EF32+BR32+DH32+I32+CP32+AE32</f>
        <v>2051</v>
      </c>
      <c r="EJ32" s="70">
        <f t="shared" si="180"/>
        <v>864</v>
      </c>
      <c r="EK32" s="76">
        <f t="shared" si="137"/>
        <v>10000</v>
      </c>
      <c r="EL32" s="77" t="s">
        <v>110</v>
      </c>
      <c r="EM32" s="2"/>
    </row>
    <row r="33" ht="12.75" customHeight="1">
      <c r="A33" s="63" t="s">
        <v>111</v>
      </c>
      <c r="B33" s="64" t="s">
        <v>112</v>
      </c>
      <c r="C33" s="89">
        <v>1867.0</v>
      </c>
      <c r="D33" s="67">
        <v>5234.0</v>
      </c>
      <c r="E33" s="66">
        <v>6000.0</v>
      </c>
      <c r="F33" s="66"/>
      <c r="G33" s="66"/>
      <c r="H33" s="66"/>
      <c r="I33" s="66"/>
      <c r="J33" s="66"/>
      <c r="K33" s="66"/>
      <c r="L33" s="69">
        <f t="shared" si="121"/>
        <v>1867</v>
      </c>
      <c r="M33" s="69">
        <f t="shared" si="181"/>
        <v>5234</v>
      </c>
      <c r="N33" s="69">
        <f t="shared" si="182"/>
        <v>6000</v>
      </c>
      <c r="O33" s="84">
        <v>249.0</v>
      </c>
      <c r="P33" s="84"/>
      <c r="Q33" s="70"/>
      <c r="R33" s="84">
        <v>50.0</v>
      </c>
      <c r="S33" s="84">
        <v>337.0</v>
      </c>
      <c r="T33" s="70">
        <v>400.0</v>
      </c>
      <c r="U33" s="70"/>
      <c r="V33" s="70"/>
      <c r="W33" s="70"/>
      <c r="X33" s="69">
        <f t="shared" ref="X33:Z33" si="183">R33+U33+O33</f>
        <v>299</v>
      </c>
      <c r="Y33" s="69">
        <f t="shared" si="183"/>
        <v>337</v>
      </c>
      <c r="Z33" s="69">
        <f t="shared" si="183"/>
        <v>400</v>
      </c>
      <c r="AA33" s="67">
        <v>2174.0</v>
      </c>
      <c r="AB33" s="71">
        <v>582.0</v>
      </c>
      <c r="AC33" s="70"/>
      <c r="AD33" s="70"/>
      <c r="AE33" s="70"/>
      <c r="AF33" s="70">
        <v>589.0</v>
      </c>
      <c r="AG33" s="70">
        <v>1000.0</v>
      </c>
      <c r="AH33" s="67">
        <v>2079.0</v>
      </c>
      <c r="AI33" s="71">
        <v>1758.0</v>
      </c>
      <c r="AJ33" s="70">
        <v>2300.0</v>
      </c>
      <c r="AK33" s="69">
        <f t="shared" si="124"/>
        <v>4253</v>
      </c>
      <c r="AL33" s="69">
        <f t="shared" ref="AL33:AM33" si="184">AB33+AF33+AI33</f>
        <v>2929</v>
      </c>
      <c r="AM33" s="69">
        <f t="shared" si="184"/>
        <v>3300</v>
      </c>
      <c r="AN33" s="70"/>
      <c r="AO33" s="70"/>
      <c r="AP33" s="70"/>
      <c r="AQ33" s="70"/>
      <c r="AR33" s="70"/>
      <c r="AS33" s="70"/>
      <c r="AT33" s="70"/>
      <c r="AU33" s="70"/>
      <c r="AV33" s="70"/>
      <c r="AW33" s="69">
        <f t="shared" si="126"/>
        <v>0</v>
      </c>
      <c r="AX33" s="69">
        <f t="shared" si="127"/>
        <v>0</v>
      </c>
      <c r="AY33" s="69">
        <f t="shared" si="128"/>
        <v>0</v>
      </c>
      <c r="AZ33" s="67">
        <v>788.0</v>
      </c>
      <c r="BA33" s="67">
        <v>619.0</v>
      </c>
      <c r="BB33" s="70">
        <v>1000.0</v>
      </c>
      <c r="BC33" s="70"/>
      <c r="BD33" s="70">
        <v>46.0</v>
      </c>
      <c r="BE33" s="70">
        <v>100.0</v>
      </c>
      <c r="BF33" s="70"/>
      <c r="BG33" s="70"/>
      <c r="BH33" s="72">
        <v>500.0</v>
      </c>
      <c r="BI33" s="67">
        <v>270.0</v>
      </c>
      <c r="BJ33" s="71">
        <v>274.0</v>
      </c>
      <c r="BK33" s="70">
        <v>300.0</v>
      </c>
      <c r="BL33" s="69">
        <f t="shared" ref="BL33:BN33" si="185">+BF33+BC33+AZ33+BI33</f>
        <v>1058</v>
      </c>
      <c r="BM33" s="69">
        <f t="shared" si="185"/>
        <v>939</v>
      </c>
      <c r="BN33" s="69">
        <f t="shared" si="185"/>
        <v>1900</v>
      </c>
      <c r="BO33" s="66"/>
      <c r="BP33" s="66"/>
      <c r="BQ33" s="66"/>
      <c r="BR33" s="67">
        <v>1333.0</v>
      </c>
      <c r="BS33" s="71">
        <v>1065.0</v>
      </c>
      <c r="BT33" s="70">
        <v>1300.0</v>
      </c>
      <c r="BU33" s="67">
        <v>2831.0</v>
      </c>
      <c r="BV33" s="71">
        <v>4789.0</v>
      </c>
      <c r="BW33" s="70">
        <v>5300.0</v>
      </c>
      <c r="BX33" s="71">
        <v>16226.0</v>
      </c>
      <c r="BY33" s="71">
        <v>17586.0</v>
      </c>
      <c r="BZ33" s="70">
        <f>1700+10000</f>
        <v>11700</v>
      </c>
      <c r="CA33" s="67">
        <v>1585.0</v>
      </c>
      <c r="CB33" s="71">
        <v>1560.0</v>
      </c>
      <c r="CC33" s="70">
        <v>2000.0</v>
      </c>
      <c r="CD33" s="67">
        <v>5978.0</v>
      </c>
      <c r="CE33" s="71">
        <v>5470.0</v>
      </c>
      <c r="CF33" s="66">
        <f>2500+500</f>
        <v>3000</v>
      </c>
      <c r="CG33" s="67"/>
      <c r="CH33" s="67"/>
      <c r="CI33" s="70"/>
      <c r="CJ33" s="67">
        <v>30.0</v>
      </c>
      <c r="CK33" s="67"/>
      <c r="CL33" s="70"/>
      <c r="CM33" s="69">
        <f t="shared" ref="CM33:CO33" si="186">BO33+BR33+BU33+BX33+CA33+CD33+CG33+CJ33</f>
        <v>27983</v>
      </c>
      <c r="CN33" s="69">
        <f t="shared" si="186"/>
        <v>30470</v>
      </c>
      <c r="CO33" s="69">
        <f t="shared" si="186"/>
        <v>23300</v>
      </c>
      <c r="CP33" s="69"/>
      <c r="CQ33" s="69"/>
      <c r="CR33" s="69"/>
      <c r="CS33" s="67"/>
      <c r="CT33" s="71">
        <v>385.0</v>
      </c>
      <c r="CU33" s="70">
        <v>500.0</v>
      </c>
      <c r="CV33" s="67"/>
      <c r="CW33" s="67">
        <v>20.0</v>
      </c>
      <c r="CX33" s="70">
        <v>50.0</v>
      </c>
      <c r="CY33" s="70"/>
      <c r="CZ33" s="70"/>
      <c r="DA33" s="70"/>
      <c r="DB33" s="69">
        <f t="shared" si="174"/>
        <v>0</v>
      </c>
      <c r="DC33" s="69">
        <f t="shared" si="131"/>
        <v>405</v>
      </c>
      <c r="DD33" s="69">
        <f t="shared" si="132"/>
        <v>550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67">
        <v>1638.0</v>
      </c>
      <c r="DP33" s="70">
        <v>2000.0</v>
      </c>
      <c r="DQ33" s="70"/>
      <c r="DR33" s="70"/>
      <c r="DS33" s="70">
        <v>1000.0</v>
      </c>
      <c r="DT33" s="70"/>
      <c r="DU33" s="70"/>
      <c r="DV33" s="70"/>
      <c r="DW33" s="69">
        <f t="shared" si="133"/>
        <v>0</v>
      </c>
      <c r="DX33" s="69">
        <f t="shared" si="162"/>
        <v>1638</v>
      </c>
      <c r="DY33" s="69">
        <f t="shared" si="135"/>
        <v>3000</v>
      </c>
      <c r="DZ33" s="70"/>
      <c r="EA33" s="70"/>
      <c r="EB33" s="70"/>
      <c r="EC33" s="75"/>
      <c r="ED33" s="75"/>
      <c r="EE33" s="75"/>
      <c r="EF33" s="75"/>
      <c r="EG33" s="75"/>
      <c r="EH33" s="70"/>
      <c r="EI33" s="70">
        <f t="shared" ref="EI33:EJ33" si="187">C33+F33+O33+R33+U33+AA33+AH33+AN33+AQ33+AT33+AZ33+BC33+BF33+BI33+BO33+BU33+BX33+CA33+CD33+CG33+CJ33+CS33+CV33+CY33+DE33+DN33+DQ33+DT33+DZ33+EC33+EF33+BR33+DH33+I33+CP33+AE33</f>
        <v>35460</v>
      </c>
      <c r="EJ33" s="70">
        <f t="shared" si="187"/>
        <v>41952</v>
      </c>
      <c r="EK33" s="76">
        <f t="shared" si="137"/>
        <v>38450</v>
      </c>
      <c r="EL33" s="77" t="s">
        <v>112</v>
      </c>
      <c r="EM33" s="2"/>
    </row>
    <row r="34" ht="12.75" customHeight="1">
      <c r="A34" s="63" t="s">
        <v>113</v>
      </c>
      <c r="B34" s="64">
        <v>1063.0</v>
      </c>
      <c r="C34" s="89"/>
      <c r="D34" s="67"/>
      <c r="E34" s="66"/>
      <c r="F34" s="66"/>
      <c r="G34" s="66"/>
      <c r="H34" s="66"/>
      <c r="I34" s="66"/>
      <c r="J34" s="66"/>
      <c r="K34" s="66"/>
      <c r="L34" s="69">
        <f t="shared" si="121"/>
        <v>0</v>
      </c>
      <c r="M34" s="69">
        <f t="shared" si="181"/>
        <v>0</v>
      </c>
      <c r="N34" s="69">
        <f t="shared" si="182"/>
        <v>0</v>
      </c>
      <c r="O34" s="70"/>
      <c r="P34" s="70"/>
      <c r="Q34" s="70"/>
      <c r="R34" s="70"/>
      <c r="S34" s="70"/>
      <c r="T34" s="70"/>
      <c r="U34" s="70"/>
      <c r="V34" s="70"/>
      <c r="W34" s="70"/>
      <c r="X34" s="69">
        <f t="shared" ref="X34:Z34" si="188">R34+U34+O34</f>
        <v>0</v>
      </c>
      <c r="Y34" s="69">
        <f t="shared" si="188"/>
        <v>0</v>
      </c>
      <c r="Z34" s="69">
        <f t="shared" si="188"/>
        <v>0</v>
      </c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69">
        <f t="shared" si="124"/>
        <v>0</v>
      </c>
      <c r="AL34" s="69">
        <f t="shared" ref="AL34:AM34" si="189">AB34+AF34+AI34</f>
        <v>0</v>
      </c>
      <c r="AM34" s="69">
        <f t="shared" si="189"/>
        <v>0</v>
      </c>
      <c r="AN34" s="70"/>
      <c r="AO34" s="70"/>
      <c r="AP34" s="70"/>
      <c r="AQ34" s="70"/>
      <c r="AR34" s="70"/>
      <c r="AS34" s="70"/>
      <c r="AT34" s="70"/>
      <c r="AU34" s="70"/>
      <c r="AV34" s="70"/>
      <c r="AW34" s="69">
        <f t="shared" si="126"/>
        <v>0</v>
      </c>
      <c r="AX34" s="69">
        <f t="shared" si="127"/>
        <v>0</v>
      </c>
      <c r="AY34" s="69">
        <f t="shared" si="128"/>
        <v>0</v>
      </c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69">
        <f t="shared" ref="BL34:BN34" si="190">+BF34+BC34+AZ34+BI34</f>
        <v>0</v>
      </c>
      <c r="BM34" s="69">
        <f t="shared" si="190"/>
        <v>0</v>
      </c>
      <c r="BN34" s="69">
        <f t="shared" si="190"/>
        <v>0</v>
      </c>
      <c r="BO34" s="67">
        <v>400.0</v>
      </c>
      <c r="BP34" s="67"/>
      <c r="BQ34" s="66"/>
      <c r="BR34" s="66"/>
      <c r="BS34" s="70"/>
      <c r="BT34" s="70"/>
      <c r="BU34" s="67">
        <v>1045.0</v>
      </c>
      <c r="BV34" s="67"/>
      <c r="BW34" s="70"/>
      <c r="BX34" s="70"/>
      <c r="BY34" s="70"/>
      <c r="BZ34" s="70"/>
      <c r="CA34" s="70"/>
      <c r="CB34" s="70"/>
      <c r="CC34" s="70"/>
      <c r="CD34" s="66"/>
      <c r="CE34" s="66"/>
      <c r="CF34" s="66"/>
      <c r="CG34" s="70"/>
      <c r="CH34" s="70"/>
      <c r="CI34" s="70"/>
      <c r="CJ34" s="70"/>
      <c r="CK34" s="70"/>
      <c r="CL34" s="70"/>
      <c r="CM34" s="69">
        <f t="shared" ref="CM34:CO34" si="191">BO34+BR34+BU34+BX34+CA34+CD34+CG34+CJ34</f>
        <v>1445</v>
      </c>
      <c r="CN34" s="69">
        <f t="shared" si="191"/>
        <v>0</v>
      </c>
      <c r="CO34" s="69">
        <f t="shared" si="191"/>
        <v>0</v>
      </c>
      <c r="CP34" s="69"/>
      <c r="CQ34" s="69"/>
      <c r="CR34" s="69"/>
      <c r="CS34" s="70"/>
      <c r="CT34" s="70"/>
      <c r="CU34" s="70"/>
      <c r="CV34" s="70"/>
      <c r="CW34" s="70"/>
      <c r="CX34" s="70"/>
      <c r="CY34" s="70"/>
      <c r="CZ34" s="70"/>
      <c r="DA34" s="70"/>
      <c r="DB34" s="69">
        <f t="shared" si="174"/>
        <v>0</v>
      </c>
      <c r="DC34" s="69">
        <f t="shared" si="131"/>
        <v>0</v>
      </c>
      <c r="DD34" s="69">
        <f t="shared" si="132"/>
        <v>0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69">
        <f t="shared" si="133"/>
        <v>0</v>
      </c>
      <c r="DX34" s="69">
        <f t="shared" si="162"/>
        <v>0</v>
      </c>
      <c r="DY34" s="69">
        <f t="shared" si="135"/>
        <v>0</v>
      </c>
      <c r="DZ34" s="70"/>
      <c r="EA34" s="70"/>
      <c r="EB34" s="70"/>
      <c r="EC34" s="75"/>
      <c r="ED34" s="75"/>
      <c r="EE34" s="75"/>
      <c r="EF34" s="75"/>
      <c r="EG34" s="75"/>
      <c r="EH34" s="70"/>
      <c r="EI34" s="70">
        <f t="shared" ref="EI34:EJ34" si="192">C34+F34+O34+R34+U34+AA34+AH34+AN34+AQ34+AT34+AZ34+BC34+BF34+BI34+BO34+BU34+BX34+CA34+CD34+CG34+CJ34+CS34+CV34+CY34+DE34+DN34+DQ34+DT34+DZ34+EC34+EF34+BR34+DH34+I34+CP34+AE34</f>
        <v>1445</v>
      </c>
      <c r="EJ34" s="70">
        <f t="shared" si="192"/>
        <v>0</v>
      </c>
      <c r="EK34" s="76">
        <f t="shared" si="137"/>
        <v>0</v>
      </c>
      <c r="EL34" s="77">
        <v>1063.0</v>
      </c>
      <c r="EM34" s="2"/>
    </row>
    <row r="35" ht="12.75" customHeight="1">
      <c r="A35" s="63" t="s">
        <v>114</v>
      </c>
      <c r="B35" s="64">
        <v>1069.0</v>
      </c>
      <c r="C35" s="89">
        <v>2290.0</v>
      </c>
      <c r="D35" s="67">
        <v>2642.0</v>
      </c>
      <c r="E35" s="66">
        <v>3000.0</v>
      </c>
      <c r="F35" s="66"/>
      <c r="G35" s="66"/>
      <c r="H35" s="66"/>
      <c r="I35" s="66"/>
      <c r="J35" s="66"/>
      <c r="K35" s="66"/>
      <c r="L35" s="69">
        <f t="shared" si="121"/>
        <v>2290</v>
      </c>
      <c r="M35" s="69">
        <f t="shared" si="181"/>
        <v>2642</v>
      </c>
      <c r="N35" s="69">
        <f t="shared" si="182"/>
        <v>3000</v>
      </c>
      <c r="O35" s="70"/>
      <c r="P35" s="70"/>
      <c r="Q35" s="70"/>
      <c r="R35" s="70"/>
      <c r="S35" s="70"/>
      <c r="T35" s="70"/>
      <c r="U35" s="70"/>
      <c r="V35" s="70"/>
      <c r="W35" s="70"/>
      <c r="X35" s="69">
        <f t="shared" ref="X35:Z35" si="193">R35+U35+O35</f>
        <v>0</v>
      </c>
      <c r="Y35" s="69">
        <f t="shared" si="193"/>
        <v>0</v>
      </c>
      <c r="Z35" s="69">
        <f t="shared" si="193"/>
        <v>0</v>
      </c>
      <c r="AA35" s="70"/>
      <c r="AB35" s="70"/>
      <c r="AC35" s="70"/>
      <c r="AD35" s="70"/>
      <c r="AE35" s="70"/>
      <c r="AF35" s="70"/>
      <c r="AG35" s="70"/>
      <c r="AH35" s="67">
        <v>245.0</v>
      </c>
      <c r="AI35" s="67"/>
      <c r="AJ35" s="70"/>
      <c r="AK35" s="69">
        <f t="shared" si="124"/>
        <v>245</v>
      </c>
      <c r="AL35" s="69">
        <f t="shared" ref="AL35:AM35" si="194">AB35+AF35+AI35</f>
        <v>0</v>
      </c>
      <c r="AM35" s="69">
        <f t="shared" si="194"/>
        <v>0</v>
      </c>
      <c r="AN35" s="70"/>
      <c r="AO35" s="70"/>
      <c r="AP35" s="70"/>
      <c r="AQ35" s="70"/>
      <c r="AR35" s="70"/>
      <c r="AS35" s="70"/>
      <c r="AT35" s="70"/>
      <c r="AU35" s="70"/>
      <c r="AV35" s="70"/>
      <c r="AW35" s="69">
        <f t="shared" si="126"/>
        <v>0</v>
      </c>
      <c r="AX35" s="69">
        <f t="shared" si="127"/>
        <v>0</v>
      </c>
      <c r="AY35" s="69">
        <f t="shared" si="128"/>
        <v>0</v>
      </c>
      <c r="AZ35" s="67">
        <v>7.0</v>
      </c>
      <c r="BA35" s="67"/>
      <c r="BB35" s="70">
        <v>50.0</v>
      </c>
      <c r="BC35" s="70"/>
      <c r="BD35" s="70"/>
      <c r="BE35" s="70"/>
      <c r="BF35" s="70"/>
      <c r="BG35" s="70"/>
      <c r="BH35" s="70"/>
      <c r="BI35" s="70"/>
      <c r="BJ35" s="70"/>
      <c r="BK35" s="70"/>
      <c r="BL35" s="69">
        <f t="shared" ref="BL35:BN35" si="195">+BF35+BC35+AZ35+BI35</f>
        <v>7</v>
      </c>
      <c r="BM35" s="69">
        <f t="shared" si="195"/>
        <v>0</v>
      </c>
      <c r="BN35" s="69">
        <f t="shared" si="195"/>
        <v>50</v>
      </c>
      <c r="BO35" s="66">
        <v>0.0</v>
      </c>
      <c r="BP35" s="66"/>
      <c r="BQ35" s="66"/>
      <c r="BR35" s="66"/>
      <c r="BS35" s="70"/>
      <c r="BT35" s="70"/>
      <c r="BU35" s="67"/>
      <c r="BV35" s="67"/>
      <c r="BW35" s="70"/>
      <c r="BX35" s="70"/>
      <c r="BY35" s="70"/>
      <c r="BZ35" s="70"/>
      <c r="CA35" s="70"/>
      <c r="CB35" s="70"/>
      <c r="CC35" s="70"/>
      <c r="CD35" s="67">
        <v>85.0</v>
      </c>
      <c r="CE35" s="71">
        <v>85.0</v>
      </c>
      <c r="CF35" s="66">
        <v>100.0</v>
      </c>
      <c r="CG35" s="70"/>
      <c r="CH35" s="70"/>
      <c r="CI35" s="70"/>
      <c r="CJ35" s="70"/>
      <c r="CK35" s="70"/>
      <c r="CL35" s="70"/>
      <c r="CM35" s="69">
        <f t="shared" ref="CM35:CO35" si="196">BO35+BR35+BU35+BX35+CA35+CD35+CG35+CJ35</f>
        <v>85</v>
      </c>
      <c r="CN35" s="69">
        <f t="shared" si="196"/>
        <v>85</v>
      </c>
      <c r="CO35" s="69">
        <f t="shared" si="196"/>
        <v>100</v>
      </c>
      <c r="CP35" s="69"/>
      <c r="CQ35" s="69"/>
      <c r="CR35" s="69"/>
      <c r="CS35" s="70"/>
      <c r="CT35" s="70"/>
      <c r="CU35" s="70"/>
      <c r="CV35" s="70"/>
      <c r="CW35" s="70"/>
      <c r="CX35" s="70"/>
      <c r="CY35" s="70"/>
      <c r="CZ35" s="70"/>
      <c r="DA35" s="70"/>
      <c r="DB35" s="69">
        <f t="shared" si="174"/>
        <v>0</v>
      </c>
      <c r="DC35" s="69">
        <f t="shared" si="131"/>
        <v>0</v>
      </c>
      <c r="DD35" s="69">
        <f t="shared" si="132"/>
        <v>0</v>
      </c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67">
        <v>2.0</v>
      </c>
      <c r="DP35" s="70"/>
      <c r="DQ35" s="70"/>
      <c r="DR35" s="70"/>
      <c r="DS35" s="70"/>
      <c r="DT35" s="70"/>
      <c r="DU35" s="70"/>
      <c r="DV35" s="70"/>
      <c r="DW35" s="69">
        <f t="shared" si="133"/>
        <v>0</v>
      </c>
      <c r="DX35" s="69">
        <f t="shared" si="162"/>
        <v>2</v>
      </c>
      <c r="DY35" s="69">
        <f t="shared" si="135"/>
        <v>0</v>
      </c>
      <c r="DZ35" s="70"/>
      <c r="EA35" s="70"/>
      <c r="EB35" s="70"/>
      <c r="EC35" s="75">
        <v>0.0</v>
      </c>
      <c r="ED35" s="75">
        <v>0.0</v>
      </c>
      <c r="EE35" s="75">
        <v>0.0</v>
      </c>
      <c r="EF35" s="75"/>
      <c r="EG35" s="75"/>
      <c r="EH35" s="70"/>
      <c r="EI35" s="70">
        <f t="shared" ref="EI35:EJ35" si="197">C35+F35+O35+R35+U35+AA35+AH35+AN35+AQ35+AT35+AZ35+BC35+BF35+BI35+BO35+BU35+BX35+CA35+CD35+CG35+CJ35+CS35+CV35+CY35+DE35+DN35+DQ35+DT35+DZ35+EC35+EF35+BR35+DH35+I35+CP35+AE35</f>
        <v>2627</v>
      </c>
      <c r="EJ35" s="70">
        <f t="shared" si="197"/>
        <v>2729</v>
      </c>
      <c r="EK35" s="76">
        <f t="shared" si="137"/>
        <v>3150</v>
      </c>
      <c r="EL35" s="77">
        <v>1069.0</v>
      </c>
      <c r="EM35" s="2"/>
    </row>
    <row r="36" ht="12.75" customHeight="1">
      <c r="A36" s="63" t="s">
        <v>115</v>
      </c>
      <c r="B36" s="64" t="s">
        <v>116</v>
      </c>
      <c r="C36" s="65"/>
      <c r="D36" s="66"/>
      <c r="E36" s="66"/>
      <c r="F36" s="66"/>
      <c r="G36" s="66"/>
      <c r="H36" s="66"/>
      <c r="I36" s="66"/>
      <c r="J36" s="66"/>
      <c r="K36" s="66"/>
      <c r="L36" s="69">
        <f t="shared" si="121"/>
        <v>0</v>
      </c>
      <c r="M36" s="69">
        <f t="shared" si="181"/>
        <v>0</v>
      </c>
      <c r="N36" s="69">
        <f t="shared" si="182"/>
        <v>0</v>
      </c>
      <c r="O36" s="70"/>
      <c r="P36" s="70"/>
      <c r="Q36" s="70"/>
      <c r="R36" s="70"/>
      <c r="S36" s="70"/>
      <c r="T36" s="70"/>
      <c r="U36" s="70"/>
      <c r="V36" s="70"/>
      <c r="W36" s="70"/>
      <c r="X36" s="69">
        <f t="shared" ref="X36:Z36" si="198">R36+U36+O36</f>
        <v>0</v>
      </c>
      <c r="Y36" s="69">
        <f t="shared" si="198"/>
        <v>0</v>
      </c>
      <c r="Z36" s="69">
        <f t="shared" si="198"/>
        <v>0</v>
      </c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69">
        <f t="shared" si="124"/>
        <v>0</v>
      </c>
      <c r="AL36" s="69">
        <f t="shared" ref="AL36:AM36" si="199">AB36+AF36+AI36</f>
        <v>0</v>
      </c>
      <c r="AM36" s="69">
        <f t="shared" si="199"/>
        <v>0</v>
      </c>
      <c r="AN36" s="70"/>
      <c r="AO36" s="70"/>
      <c r="AP36" s="70"/>
      <c r="AQ36" s="70"/>
      <c r="AR36" s="70"/>
      <c r="AS36" s="70"/>
      <c r="AT36" s="70"/>
      <c r="AU36" s="70"/>
      <c r="AV36" s="70"/>
      <c r="AW36" s="69">
        <f t="shared" si="126"/>
        <v>0</v>
      </c>
      <c r="AX36" s="69">
        <f t="shared" si="127"/>
        <v>0</v>
      </c>
      <c r="AY36" s="69">
        <f t="shared" si="128"/>
        <v>0</v>
      </c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69">
        <f t="shared" ref="BL36:BN36" si="200">+BF36+BC36+AZ36+BI36</f>
        <v>0</v>
      </c>
      <c r="BM36" s="69">
        <f t="shared" si="200"/>
        <v>0</v>
      </c>
      <c r="BN36" s="69">
        <f t="shared" si="200"/>
        <v>0</v>
      </c>
      <c r="BO36" s="66"/>
      <c r="BP36" s="66"/>
      <c r="BQ36" s="66"/>
      <c r="BR36" s="66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66"/>
      <c r="CE36" s="66"/>
      <c r="CF36" s="66"/>
      <c r="CG36" s="70"/>
      <c r="CH36" s="70"/>
      <c r="CI36" s="70"/>
      <c r="CJ36" s="70"/>
      <c r="CK36" s="67"/>
      <c r="CL36" s="70"/>
      <c r="CM36" s="69">
        <f t="shared" ref="CM36:CO36" si="201">BO36+BR36+BU36+BX36+CA36+CD36+CG36+CJ36</f>
        <v>0</v>
      </c>
      <c r="CN36" s="69">
        <f t="shared" si="201"/>
        <v>0</v>
      </c>
      <c r="CO36" s="69">
        <f t="shared" si="201"/>
        <v>0</v>
      </c>
      <c r="CP36" s="69"/>
      <c r="CQ36" s="69"/>
      <c r="CR36" s="69"/>
      <c r="CS36" s="70"/>
      <c r="CT36" s="70"/>
      <c r="CU36" s="70"/>
      <c r="CV36" s="70"/>
      <c r="CW36" s="70"/>
      <c r="CX36" s="70"/>
      <c r="CY36" s="70"/>
      <c r="CZ36" s="70"/>
      <c r="DA36" s="70"/>
      <c r="DB36" s="69">
        <f t="shared" si="174"/>
        <v>0</v>
      </c>
      <c r="DC36" s="69">
        <f t="shared" si="131"/>
        <v>0</v>
      </c>
      <c r="DD36" s="69">
        <f t="shared" si="132"/>
        <v>0</v>
      </c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69">
        <f t="shared" si="133"/>
        <v>0</v>
      </c>
      <c r="DX36" s="69">
        <f t="shared" si="162"/>
        <v>0</v>
      </c>
      <c r="DY36" s="69">
        <f t="shared" si="135"/>
        <v>0</v>
      </c>
      <c r="DZ36" s="70"/>
      <c r="EA36" s="70"/>
      <c r="EB36" s="70"/>
      <c r="EC36" s="75"/>
      <c r="ED36" s="75"/>
      <c r="EE36" s="75"/>
      <c r="EF36" s="75"/>
      <c r="EG36" s="75"/>
      <c r="EH36" s="70"/>
      <c r="EI36" s="70">
        <f t="shared" ref="EI36:EJ36" si="202">C36+F36+O36+R36+U36+AA36+AH36+AN36+AQ36+AT36+AZ36+BC36+BF36+BI36+BO36+BU36+BX36+CA36+CD36+CG36+CJ36+CS36+CV36+CY36+DE36+DN36+DQ36+DT36+DZ36+EC36+EF36+BR36+DH36+I36+CP36+AE36</f>
        <v>0</v>
      </c>
      <c r="EJ36" s="70">
        <f t="shared" si="202"/>
        <v>0</v>
      </c>
      <c r="EK36" s="76">
        <f t="shared" si="137"/>
        <v>0</v>
      </c>
      <c r="EL36" s="77" t="s">
        <v>116</v>
      </c>
      <c r="EM36" s="2"/>
    </row>
    <row r="37" ht="12.75" customHeight="1">
      <c r="A37" s="63" t="s">
        <v>117</v>
      </c>
      <c r="B37" s="64" t="s">
        <v>118</v>
      </c>
      <c r="C37" s="89">
        <v>32599.0</v>
      </c>
      <c r="D37" s="67">
        <v>30352.0</v>
      </c>
      <c r="E37" s="66">
        <v>40000.0</v>
      </c>
      <c r="F37" s="67">
        <v>-180.0</v>
      </c>
      <c r="G37" s="67"/>
      <c r="H37" s="66"/>
      <c r="I37" s="66"/>
      <c r="J37" s="66"/>
      <c r="K37" s="66"/>
      <c r="L37" s="69">
        <f t="shared" si="121"/>
        <v>32419</v>
      </c>
      <c r="M37" s="69">
        <f t="shared" si="181"/>
        <v>30352</v>
      </c>
      <c r="N37" s="69">
        <f t="shared" si="182"/>
        <v>40000</v>
      </c>
      <c r="O37" s="70"/>
      <c r="P37" s="70"/>
      <c r="Q37" s="70"/>
      <c r="R37" s="84">
        <v>1000.0</v>
      </c>
      <c r="S37" s="84"/>
      <c r="T37" s="70"/>
      <c r="U37" s="70"/>
      <c r="V37" s="70"/>
      <c r="W37" s="70"/>
      <c r="X37" s="69">
        <f t="shared" ref="X37:Z37" si="203">R37+U37+O37</f>
        <v>1000</v>
      </c>
      <c r="Y37" s="69">
        <f t="shared" si="203"/>
        <v>0</v>
      </c>
      <c r="Z37" s="69">
        <f t="shared" si="203"/>
        <v>0</v>
      </c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69">
        <f t="shared" si="124"/>
        <v>0</v>
      </c>
      <c r="AL37" s="69">
        <f t="shared" ref="AL37:AM37" si="204">AB37+AF37+AI37</f>
        <v>0</v>
      </c>
      <c r="AM37" s="69">
        <f t="shared" si="204"/>
        <v>0</v>
      </c>
      <c r="AN37" s="70"/>
      <c r="AO37" s="70"/>
      <c r="AP37" s="70"/>
      <c r="AQ37" s="70"/>
      <c r="AR37" s="70"/>
      <c r="AS37" s="70"/>
      <c r="AT37" s="70"/>
      <c r="AU37" s="70"/>
      <c r="AV37" s="70"/>
      <c r="AW37" s="69">
        <f t="shared" si="126"/>
        <v>0</v>
      </c>
      <c r="AX37" s="69">
        <f t="shared" si="127"/>
        <v>0</v>
      </c>
      <c r="AY37" s="69">
        <f t="shared" si="128"/>
        <v>0</v>
      </c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69">
        <f t="shared" ref="BL37:BN37" si="205">+BF37+BC37+AZ37+BI37</f>
        <v>0</v>
      </c>
      <c r="BM37" s="69">
        <f t="shared" si="205"/>
        <v>0</v>
      </c>
      <c r="BN37" s="69">
        <f t="shared" si="205"/>
        <v>0</v>
      </c>
      <c r="BO37" s="66"/>
      <c r="BP37" s="66"/>
      <c r="BQ37" s="66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8"/>
      <c r="CE37" s="78"/>
      <c r="CF37" s="78"/>
      <c r="CG37" s="67">
        <v>2080.0</v>
      </c>
      <c r="CH37" s="67"/>
      <c r="CI37" s="70"/>
      <c r="CJ37" s="70"/>
      <c r="CK37" s="70"/>
      <c r="CL37" s="70"/>
      <c r="CM37" s="69">
        <f t="shared" ref="CM37:CO37" si="206">BO37+BR37+BU37+BX37+CA37+CD37+CG37+CJ37</f>
        <v>2080</v>
      </c>
      <c r="CN37" s="69">
        <f t="shared" si="206"/>
        <v>0</v>
      </c>
      <c r="CO37" s="69">
        <f t="shared" si="206"/>
        <v>0</v>
      </c>
      <c r="CP37" s="69"/>
      <c r="CQ37" s="69"/>
      <c r="CR37" s="69"/>
      <c r="CS37" s="70"/>
      <c r="CT37" s="70"/>
      <c r="CU37" s="70"/>
      <c r="CV37" s="70"/>
      <c r="CW37" s="70"/>
      <c r="CX37" s="70"/>
      <c r="CY37" s="70"/>
      <c r="CZ37" s="70"/>
      <c r="DA37" s="70"/>
      <c r="DB37" s="69">
        <f t="shared" si="174"/>
        <v>0</v>
      </c>
      <c r="DC37" s="69">
        <f t="shared" si="131"/>
        <v>0</v>
      </c>
      <c r="DD37" s="69">
        <f t="shared" si="132"/>
        <v>0</v>
      </c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67"/>
      <c r="DR37" s="67"/>
      <c r="DS37" s="70"/>
      <c r="DT37" s="70"/>
      <c r="DU37" s="70"/>
      <c r="DV37" s="70"/>
      <c r="DW37" s="69">
        <f t="shared" si="133"/>
        <v>0</v>
      </c>
      <c r="DX37" s="69">
        <f t="shared" si="162"/>
        <v>0</v>
      </c>
      <c r="DY37" s="69">
        <f t="shared" si="135"/>
        <v>0</v>
      </c>
      <c r="DZ37" s="70"/>
      <c r="EA37" s="70"/>
      <c r="EB37" s="70"/>
      <c r="EC37" s="75"/>
      <c r="ED37" s="75"/>
      <c r="EE37" s="75"/>
      <c r="EF37" s="75"/>
      <c r="EG37" s="75"/>
      <c r="EH37" s="70"/>
      <c r="EI37" s="70">
        <f t="shared" ref="EI37:EJ37" si="207">C37+F37+O37+R37+U37+AA37+AH37+AN37+AQ37+AT37+AZ37+BC37+BF37+BI37+BO37+BU37+BX37+CA37+CD37+CG37+CJ37+CS37+CV37+CY37+DE37+DN37+DQ37+DT37+DZ37+EC37+EF37+BR37+DH37+I37+CP37+AE37</f>
        <v>35499</v>
      </c>
      <c r="EJ37" s="70">
        <f t="shared" si="207"/>
        <v>30352</v>
      </c>
      <c r="EK37" s="76">
        <f t="shared" si="137"/>
        <v>40000</v>
      </c>
      <c r="EL37" s="77" t="s">
        <v>118</v>
      </c>
      <c r="EM37" s="2"/>
    </row>
    <row r="38" ht="12.75" customHeight="1">
      <c r="A38" s="63" t="s">
        <v>119</v>
      </c>
      <c r="B38" s="64" t="s">
        <v>120</v>
      </c>
      <c r="C38" s="89"/>
      <c r="D38" s="67"/>
      <c r="E38" s="66"/>
      <c r="F38" s="66"/>
      <c r="G38" s="66"/>
      <c r="H38" s="66"/>
      <c r="I38" s="66"/>
      <c r="J38" s="66"/>
      <c r="K38" s="66"/>
      <c r="L38" s="69">
        <f t="shared" si="121"/>
        <v>0</v>
      </c>
      <c r="M38" s="69">
        <f t="shared" si="181"/>
        <v>0</v>
      </c>
      <c r="N38" s="69">
        <f t="shared" si="182"/>
        <v>0</v>
      </c>
      <c r="O38" s="70"/>
      <c r="P38" s="70"/>
      <c r="Q38" s="70"/>
      <c r="R38" s="70"/>
      <c r="S38" s="70"/>
      <c r="T38" s="70"/>
      <c r="U38" s="70"/>
      <c r="V38" s="70"/>
      <c r="W38" s="70"/>
      <c r="X38" s="69">
        <f t="shared" ref="X38:Z38" si="208">R38+U38+O38</f>
        <v>0</v>
      </c>
      <c r="Y38" s="69">
        <f t="shared" si="208"/>
        <v>0</v>
      </c>
      <c r="Z38" s="69">
        <f t="shared" si="208"/>
        <v>0</v>
      </c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69">
        <f t="shared" si="124"/>
        <v>0</v>
      </c>
      <c r="AL38" s="69">
        <f t="shared" ref="AL38:AM38" si="209">AB38+AF38+AI38</f>
        <v>0</v>
      </c>
      <c r="AM38" s="69">
        <f t="shared" si="209"/>
        <v>0</v>
      </c>
      <c r="AN38" s="70"/>
      <c r="AO38" s="70"/>
      <c r="AP38" s="70"/>
      <c r="AQ38" s="70"/>
      <c r="AR38" s="70"/>
      <c r="AS38" s="70"/>
      <c r="AT38" s="70"/>
      <c r="AU38" s="70"/>
      <c r="AV38" s="70"/>
      <c r="AW38" s="69">
        <f t="shared" si="126"/>
        <v>0</v>
      </c>
      <c r="AX38" s="69">
        <f t="shared" si="127"/>
        <v>0</v>
      </c>
      <c r="AY38" s="69">
        <f t="shared" si="128"/>
        <v>0</v>
      </c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69">
        <f t="shared" ref="BL38:BN38" si="210">+BF38+BC38+AZ38+BI38</f>
        <v>0</v>
      </c>
      <c r="BM38" s="69">
        <f t="shared" si="210"/>
        <v>0</v>
      </c>
      <c r="BN38" s="69">
        <f t="shared" si="210"/>
        <v>0</v>
      </c>
      <c r="BO38" s="66"/>
      <c r="BP38" s="66"/>
      <c r="BQ38" s="66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66"/>
      <c r="CE38" s="66"/>
      <c r="CF38" s="78"/>
      <c r="CG38" s="70"/>
      <c r="CH38" s="70"/>
      <c r="CI38" s="70"/>
      <c r="CJ38" s="70"/>
      <c r="CK38" s="70"/>
      <c r="CL38" s="70"/>
      <c r="CM38" s="69">
        <f t="shared" ref="CM38:CO38" si="211">BO38+BR38+BU38+BX38+CA38+CD38+CG38+CJ38</f>
        <v>0</v>
      </c>
      <c r="CN38" s="69">
        <f t="shared" si="211"/>
        <v>0</v>
      </c>
      <c r="CO38" s="69">
        <f t="shared" si="211"/>
        <v>0</v>
      </c>
      <c r="CP38" s="69"/>
      <c r="CQ38" s="69"/>
      <c r="CR38" s="69"/>
      <c r="CS38" s="70"/>
      <c r="CT38" s="70"/>
      <c r="CU38" s="70"/>
      <c r="CV38" s="70"/>
      <c r="CW38" s="70"/>
      <c r="CX38" s="70"/>
      <c r="CY38" s="67">
        <v>7800.0</v>
      </c>
      <c r="CZ38" s="71">
        <v>9300.0</v>
      </c>
      <c r="DA38" s="70">
        <v>5000.0</v>
      </c>
      <c r="DB38" s="69">
        <f t="shared" si="174"/>
        <v>7800</v>
      </c>
      <c r="DC38" s="69">
        <f t="shared" si="131"/>
        <v>9300</v>
      </c>
      <c r="DD38" s="69">
        <f t="shared" si="132"/>
        <v>5000</v>
      </c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69">
        <f t="shared" si="133"/>
        <v>0</v>
      </c>
      <c r="DX38" s="69">
        <f t="shared" si="162"/>
        <v>0</v>
      </c>
      <c r="DY38" s="69">
        <f t="shared" si="135"/>
        <v>0</v>
      </c>
      <c r="DZ38" s="70"/>
      <c r="EA38" s="70"/>
      <c r="EB38" s="70"/>
      <c r="EC38" s="75"/>
      <c r="ED38" s="75"/>
      <c r="EE38" s="75"/>
      <c r="EF38" s="75"/>
      <c r="EG38" s="75"/>
      <c r="EH38" s="70"/>
      <c r="EI38" s="70">
        <f t="shared" ref="EI38:EJ38" si="212">C38+F38+O38+R38+U38+AA38+AH38+AN38+AQ38+AT38+AZ38+BC38+BF38+BI38+BO38+BU38+BX38+CA38+CD38+CG38+CJ38+CS38+CV38+CY38+DE38+DN38+DQ38+DT38+DZ38+EC38+EF38+BR38+DH38+I38+CP38+AE38</f>
        <v>7800</v>
      </c>
      <c r="EJ38" s="70">
        <f t="shared" si="212"/>
        <v>9300</v>
      </c>
      <c r="EK38" s="76">
        <f t="shared" si="137"/>
        <v>5000</v>
      </c>
      <c r="EL38" s="77" t="s">
        <v>120</v>
      </c>
      <c r="EM38" s="2"/>
    </row>
    <row r="39" ht="12.75" customHeight="1">
      <c r="A39" s="63" t="s">
        <v>121</v>
      </c>
      <c r="B39" s="53">
        <v>19.0</v>
      </c>
      <c r="C39" s="79">
        <f t="shared" ref="C39:AC39" si="213">C40+C41</f>
        <v>56733</v>
      </c>
      <c r="D39" s="56">
        <f t="shared" si="213"/>
        <v>76867</v>
      </c>
      <c r="E39" s="56">
        <f t="shared" si="213"/>
        <v>105000</v>
      </c>
      <c r="F39" s="56">
        <f t="shared" si="213"/>
        <v>95</v>
      </c>
      <c r="G39" s="56">
        <f t="shared" si="213"/>
        <v>0</v>
      </c>
      <c r="H39" s="56">
        <f t="shared" si="213"/>
        <v>0</v>
      </c>
      <c r="I39" s="56">
        <f t="shared" si="213"/>
        <v>0</v>
      </c>
      <c r="J39" s="56">
        <f t="shared" si="213"/>
        <v>0</v>
      </c>
      <c r="K39" s="56">
        <f t="shared" si="213"/>
        <v>0</v>
      </c>
      <c r="L39" s="69">
        <f t="shared" si="213"/>
        <v>56828</v>
      </c>
      <c r="M39" s="69">
        <f t="shared" si="213"/>
        <v>76867</v>
      </c>
      <c r="N39" s="69">
        <f t="shared" si="213"/>
        <v>105000</v>
      </c>
      <c r="O39" s="80">
        <f t="shared" si="213"/>
        <v>87</v>
      </c>
      <c r="P39" s="80">
        <f t="shared" si="213"/>
        <v>87</v>
      </c>
      <c r="Q39" s="80">
        <f t="shared" si="213"/>
        <v>0</v>
      </c>
      <c r="R39" s="80">
        <f t="shared" si="213"/>
        <v>227</v>
      </c>
      <c r="S39" s="80">
        <f t="shared" si="213"/>
        <v>519</v>
      </c>
      <c r="T39" s="69">
        <f t="shared" si="213"/>
        <v>750</v>
      </c>
      <c r="U39" s="70">
        <f t="shared" si="213"/>
        <v>0</v>
      </c>
      <c r="V39" s="69">
        <f t="shared" si="213"/>
        <v>0</v>
      </c>
      <c r="W39" s="69">
        <f t="shared" si="213"/>
        <v>0</v>
      </c>
      <c r="X39" s="69">
        <f t="shared" si="213"/>
        <v>314</v>
      </c>
      <c r="Y39" s="69">
        <f t="shared" si="213"/>
        <v>606</v>
      </c>
      <c r="Z39" s="69">
        <f t="shared" si="213"/>
        <v>750</v>
      </c>
      <c r="AA39" s="69">
        <f t="shared" si="213"/>
        <v>5782</v>
      </c>
      <c r="AB39" s="69">
        <f t="shared" si="213"/>
        <v>6260</v>
      </c>
      <c r="AC39" s="69">
        <f t="shared" si="213"/>
        <v>0</v>
      </c>
      <c r="AD39" s="69"/>
      <c r="AE39" s="69">
        <f>AE40</f>
        <v>30</v>
      </c>
      <c r="AF39" s="69">
        <f t="shared" ref="AF39:DV39" si="214">AF40+AF41</f>
        <v>2408</v>
      </c>
      <c r="AG39" s="69">
        <f t="shared" si="214"/>
        <v>3540</v>
      </c>
      <c r="AH39" s="69">
        <f t="shared" si="214"/>
        <v>178</v>
      </c>
      <c r="AI39" s="69">
        <f t="shared" si="214"/>
        <v>1011</v>
      </c>
      <c r="AJ39" s="69">
        <f t="shared" si="214"/>
        <v>1300</v>
      </c>
      <c r="AK39" s="69">
        <f t="shared" si="214"/>
        <v>5990</v>
      </c>
      <c r="AL39" s="69">
        <f t="shared" si="214"/>
        <v>9679</v>
      </c>
      <c r="AM39" s="69">
        <f t="shared" si="214"/>
        <v>4840</v>
      </c>
      <c r="AN39" s="69">
        <f t="shared" si="214"/>
        <v>0</v>
      </c>
      <c r="AO39" s="69">
        <f t="shared" si="214"/>
        <v>0</v>
      </c>
      <c r="AP39" s="69">
        <f t="shared" si="214"/>
        <v>0</v>
      </c>
      <c r="AQ39" s="69">
        <f t="shared" si="214"/>
        <v>0</v>
      </c>
      <c r="AR39" s="69">
        <f t="shared" si="214"/>
        <v>0</v>
      </c>
      <c r="AS39" s="69">
        <f t="shared" si="214"/>
        <v>0</v>
      </c>
      <c r="AT39" s="69">
        <f t="shared" si="214"/>
        <v>0</v>
      </c>
      <c r="AU39" s="69">
        <f t="shared" si="214"/>
        <v>0</v>
      </c>
      <c r="AV39" s="69">
        <f t="shared" si="214"/>
        <v>0</v>
      </c>
      <c r="AW39" s="69">
        <f t="shared" si="214"/>
        <v>0</v>
      </c>
      <c r="AX39" s="69">
        <f t="shared" si="214"/>
        <v>0</v>
      </c>
      <c r="AY39" s="69">
        <f t="shared" si="214"/>
        <v>0</v>
      </c>
      <c r="AZ39" s="69">
        <f t="shared" si="214"/>
        <v>123</v>
      </c>
      <c r="BA39" s="69">
        <f t="shared" si="214"/>
        <v>232</v>
      </c>
      <c r="BB39" s="69">
        <f t="shared" si="214"/>
        <v>300</v>
      </c>
      <c r="BC39" s="69">
        <f t="shared" si="214"/>
        <v>0</v>
      </c>
      <c r="BD39" s="69">
        <f t="shared" si="214"/>
        <v>0</v>
      </c>
      <c r="BE39" s="69">
        <f t="shared" si="214"/>
        <v>0</v>
      </c>
      <c r="BF39" s="69">
        <f t="shared" si="214"/>
        <v>0</v>
      </c>
      <c r="BG39" s="69">
        <f t="shared" si="214"/>
        <v>0</v>
      </c>
      <c r="BH39" s="69">
        <f t="shared" si="214"/>
        <v>0</v>
      </c>
      <c r="BI39" s="69">
        <f t="shared" si="214"/>
        <v>210</v>
      </c>
      <c r="BJ39" s="69">
        <f t="shared" si="214"/>
        <v>191</v>
      </c>
      <c r="BK39" s="69">
        <f t="shared" si="214"/>
        <v>250</v>
      </c>
      <c r="BL39" s="69">
        <f t="shared" si="214"/>
        <v>333</v>
      </c>
      <c r="BM39" s="69">
        <f t="shared" si="214"/>
        <v>423</v>
      </c>
      <c r="BN39" s="69">
        <f t="shared" si="214"/>
        <v>550</v>
      </c>
      <c r="BO39" s="56">
        <f t="shared" si="214"/>
        <v>-371971</v>
      </c>
      <c r="BP39" s="56">
        <f t="shared" si="214"/>
        <v>-706082</v>
      </c>
      <c r="BQ39" s="56">
        <f t="shared" si="214"/>
        <v>4000</v>
      </c>
      <c r="BR39" s="69">
        <f t="shared" si="214"/>
        <v>0</v>
      </c>
      <c r="BS39" s="69">
        <f t="shared" si="214"/>
        <v>0</v>
      </c>
      <c r="BT39" s="69">
        <f t="shared" si="214"/>
        <v>500</v>
      </c>
      <c r="BU39" s="69">
        <f t="shared" si="214"/>
        <v>900</v>
      </c>
      <c r="BV39" s="69">
        <f t="shared" si="214"/>
        <v>0</v>
      </c>
      <c r="BW39" s="69">
        <f t="shared" si="214"/>
        <v>1000</v>
      </c>
      <c r="BX39" s="69">
        <f t="shared" si="214"/>
        <v>5735</v>
      </c>
      <c r="BY39" s="69">
        <f t="shared" si="214"/>
        <v>7399</v>
      </c>
      <c r="BZ39" s="69">
        <f t="shared" si="214"/>
        <v>7200</v>
      </c>
      <c r="CA39" s="69">
        <f t="shared" si="214"/>
        <v>6088</v>
      </c>
      <c r="CB39" s="69">
        <f t="shared" si="214"/>
        <v>8290</v>
      </c>
      <c r="CC39" s="69">
        <f t="shared" si="214"/>
        <v>10000</v>
      </c>
      <c r="CD39" s="56">
        <f t="shared" si="214"/>
        <v>702</v>
      </c>
      <c r="CE39" s="56">
        <f t="shared" si="214"/>
        <v>824</v>
      </c>
      <c r="CF39" s="56">
        <f t="shared" si="214"/>
        <v>2000</v>
      </c>
      <c r="CG39" s="69">
        <f t="shared" si="214"/>
        <v>0</v>
      </c>
      <c r="CH39" s="69">
        <f t="shared" si="214"/>
        <v>0</v>
      </c>
      <c r="CI39" s="69">
        <f t="shared" si="214"/>
        <v>0</v>
      </c>
      <c r="CJ39" s="69">
        <f t="shared" si="214"/>
        <v>0</v>
      </c>
      <c r="CK39" s="69">
        <f t="shared" si="214"/>
        <v>0</v>
      </c>
      <c r="CL39" s="69">
        <f t="shared" si="214"/>
        <v>0</v>
      </c>
      <c r="CM39" s="69">
        <f t="shared" si="214"/>
        <v>-358546</v>
      </c>
      <c r="CN39" s="69">
        <f t="shared" si="214"/>
        <v>-689569</v>
      </c>
      <c r="CO39" s="69">
        <f t="shared" si="214"/>
        <v>24700</v>
      </c>
      <c r="CP39" s="69">
        <f t="shared" si="214"/>
        <v>0</v>
      </c>
      <c r="CQ39" s="69">
        <f t="shared" si="214"/>
        <v>0</v>
      </c>
      <c r="CR39" s="69">
        <f t="shared" si="214"/>
        <v>0</v>
      </c>
      <c r="CS39" s="69">
        <f t="shared" si="214"/>
        <v>0</v>
      </c>
      <c r="CT39" s="69">
        <f t="shared" si="214"/>
        <v>0</v>
      </c>
      <c r="CU39" s="69">
        <f t="shared" si="214"/>
        <v>1000</v>
      </c>
      <c r="CV39" s="69">
        <f t="shared" si="214"/>
        <v>0</v>
      </c>
      <c r="CW39" s="69">
        <f t="shared" si="214"/>
        <v>0</v>
      </c>
      <c r="CX39" s="69">
        <f t="shared" si="214"/>
        <v>0</v>
      </c>
      <c r="CY39" s="69">
        <f t="shared" si="214"/>
        <v>0</v>
      </c>
      <c r="CZ39" s="69">
        <f t="shared" si="214"/>
        <v>0</v>
      </c>
      <c r="DA39" s="69">
        <f t="shared" si="214"/>
        <v>0</v>
      </c>
      <c r="DB39" s="69">
        <f t="shared" si="214"/>
        <v>0</v>
      </c>
      <c r="DC39" s="69">
        <f t="shared" si="214"/>
        <v>0</v>
      </c>
      <c r="DD39" s="69">
        <f t="shared" si="214"/>
        <v>1000</v>
      </c>
      <c r="DE39" s="69">
        <f t="shared" si="214"/>
        <v>0</v>
      </c>
      <c r="DF39" s="69">
        <f t="shared" si="214"/>
        <v>0</v>
      </c>
      <c r="DG39" s="69">
        <f t="shared" si="214"/>
        <v>0</v>
      </c>
      <c r="DH39" s="69">
        <f t="shared" si="214"/>
        <v>0</v>
      </c>
      <c r="DI39" s="69">
        <f t="shared" si="214"/>
        <v>0</v>
      </c>
      <c r="DJ39" s="69">
        <f t="shared" si="214"/>
        <v>0</v>
      </c>
      <c r="DK39" s="69">
        <f t="shared" si="214"/>
        <v>0</v>
      </c>
      <c r="DL39" s="69">
        <f t="shared" si="214"/>
        <v>0</v>
      </c>
      <c r="DM39" s="69">
        <f t="shared" si="214"/>
        <v>0</v>
      </c>
      <c r="DN39" s="69">
        <f t="shared" si="214"/>
        <v>39</v>
      </c>
      <c r="DO39" s="69">
        <f t="shared" si="214"/>
        <v>1342</v>
      </c>
      <c r="DP39" s="69">
        <f t="shared" si="214"/>
        <v>0</v>
      </c>
      <c r="DQ39" s="69">
        <f t="shared" si="214"/>
        <v>0</v>
      </c>
      <c r="DR39" s="69">
        <f t="shared" si="214"/>
        <v>0</v>
      </c>
      <c r="DS39" s="69">
        <f t="shared" si="214"/>
        <v>0</v>
      </c>
      <c r="DT39" s="69">
        <f t="shared" si="214"/>
        <v>0</v>
      </c>
      <c r="DU39" s="69">
        <f t="shared" si="214"/>
        <v>0</v>
      </c>
      <c r="DV39" s="69">
        <f t="shared" si="214"/>
        <v>0</v>
      </c>
      <c r="DW39" s="69">
        <f t="shared" si="133"/>
        <v>39</v>
      </c>
      <c r="DX39" s="69">
        <f>DX40+DX41</f>
        <v>1342</v>
      </c>
      <c r="DY39" s="69">
        <f t="shared" si="135"/>
        <v>0</v>
      </c>
      <c r="DZ39" s="69">
        <f t="shared" ref="DZ39:EK39" si="215">DZ40+DZ41</f>
        <v>0</v>
      </c>
      <c r="EA39" s="69">
        <f t="shared" si="215"/>
        <v>0</v>
      </c>
      <c r="EB39" s="69">
        <f t="shared" si="215"/>
        <v>0</v>
      </c>
      <c r="EC39" s="69">
        <f t="shared" si="215"/>
        <v>0</v>
      </c>
      <c r="ED39" s="69">
        <f t="shared" si="215"/>
        <v>0</v>
      </c>
      <c r="EE39" s="69">
        <f t="shared" si="215"/>
        <v>0</v>
      </c>
      <c r="EF39" s="69">
        <f t="shared" si="215"/>
        <v>0</v>
      </c>
      <c r="EG39" s="81">
        <f t="shared" si="215"/>
        <v>0</v>
      </c>
      <c r="EH39" s="69">
        <f t="shared" si="215"/>
        <v>0</v>
      </c>
      <c r="EI39" s="69">
        <f t="shared" si="215"/>
        <v>-295042</v>
      </c>
      <c r="EJ39" s="69">
        <f t="shared" si="215"/>
        <v>-600652</v>
      </c>
      <c r="EK39" s="82">
        <f t="shared" si="215"/>
        <v>136840</v>
      </c>
      <c r="EL39" s="90">
        <v>1900.0</v>
      </c>
      <c r="EM39" s="2"/>
    </row>
    <row r="40" ht="12.75" customHeight="1">
      <c r="A40" s="63" t="s">
        <v>122</v>
      </c>
      <c r="B40" s="64">
        <v>1901.0</v>
      </c>
      <c r="C40" s="89">
        <v>2326.0</v>
      </c>
      <c r="D40" s="67">
        <v>4840.0</v>
      </c>
      <c r="E40" s="66">
        <v>5000.0</v>
      </c>
      <c r="F40" s="67">
        <v>95.0</v>
      </c>
      <c r="G40" s="67"/>
      <c r="H40" s="66"/>
      <c r="I40" s="66"/>
      <c r="J40" s="66"/>
      <c r="K40" s="66"/>
      <c r="L40" s="69">
        <f t="shared" ref="L40:L41" si="221">+F40+C40+I40</f>
        <v>2421</v>
      </c>
      <c r="M40" s="69">
        <f t="shared" ref="M40:M41" si="222">D40+G40</f>
        <v>4840</v>
      </c>
      <c r="N40" s="69">
        <f t="shared" ref="N40:N41" si="223">+H40+E40</f>
        <v>5000</v>
      </c>
      <c r="O40" s="84">
        <v>87.0</v>
      </c>
      <c r="P40" s="84">
        <v>87.0</v>
      </c>
      <c r="Q40" s="85"/>
      <c r="R40" s="84">
        <v>87.0</v>
      </c>
      <c r="S40" s="84">
        <v>337.0</v>
      </c>
      <c r="T40" s="85">
        <v>500.0</v>
      </c>
      <c r="U40" s="70"/>
      <c r="V40" s="70"/>
      <c r="W40" s="70"/>
      <c r="X40" s="69">
        <f t="shared" ref="X40:Z40" si="216">R40+U40+O40</f>
        <v>174</v>
      </c>
      <c r="Y40" s="69">
        <f t="shared" si="216"/>
        <v>424</v>
      </c>
      <c r="Z40" s="69">
        <f t="shared" si="216"/>
        <v>500</v>
      </c>
      <c r="AA40" s="67">
        <v>30.0</v>
      </c>
      <c r="AB40" s="71">
        <v>15.0</v>
      </c>
      <c r="AC40" s="70"/>
      <c r="AD40" s="70"/>
      <c r="AE40" s="70">
        <v>30.0</v>
      </c>
      <c r="AF40" s="70"/>
      <c r="AG40" s="70"/>
      <c r="AH40" s="67">
        <v>178.0</v>
      </c>
      <c r="AI40" s="71">
        <v>980.0</v>
      </c>
      <c r="AJ40" s="72">
        <v>1000.0</v>
      </c>
      <c r="AK40" s="69">
        <f t="shared" ref="AK40:AK41" si="225">AA40+AH40+AE40</f>
        <v>238</v>
      </c>
      <c r="AL40" s="69">
        <f t="shared" ref="AL40:AM40" si="217">AB40+AF40+AI40</f>
        <v>995</v>
      </c>
      <c r="AM40" s="69">
        <f t="shared" si="217"/>
        <v>1000</v>
      </c>
      <c r="AN40" s="70"/>
      <c r="AO40" s="70"/>
      <c r="AP40" s="70"/>
      <c r="AQ40" s="70"/>
      <c r="AR40" s="70"/>
      <c r="AS40" s="70"/>
      <c r="AT40" s="70"/>
      <c r="AU40" s="70"/>
      <c r="AV40" s="70"/>
      <c r="AW40" s="69">
        <f t="shared" ref="AW40:AW41" si="227">+AT40+AR40+AN40</f>
        <v>0</v>
      </c>
      <c r="AX40" s="69">
        <f t="shared" ref="AX40:AX41" si="228">+AU40+AO40+AR40</f>
        <v>0</v>
      </c>
      <c r="AY40" s="69">
        <f t="shared" ref="AY40:AY41" si="229">+AV40+AR40+AP40</f>
        <v>0</v>
      </c>
      <c r="AZ40" s="67">
        <v>35.0</v>
      </c>
      <c r="BA40" s="67">
        <v>118.0</v>
      </c>
      <c r="BB40" s="70">
        <v>150.0</v>
      </c>
      <c r="BC40" s="70"/>
      <c r="BD40" s="70"/>
      <c r="BE40" s="70"/>
      <c r="BF40" s="70"/>
      <c r="BG40" s="70"/>
      <c r="BH40" s="70"/>
      <c r="BI40" s="67">
        <v>87.0</v>
      </c>
      <c r="BJ40" s="71">
        <v>87.0</v>
      </c>
      <c r="BK40" s="70">
        <v>100.0</v>
      </c>
      <c r="BL40" s="69">
        <f t="shared" ref="BL40:BN40" si="218">+BF40+BC40+AZ40+BI40</f>
        <v>122</v>
      </c>
      <c r="BM40" s="69">
        <f t="shared" si="218"/>
        <v>205</v>
      </c>
      <c r="BN40" s="69">
        <f t="shared" si="218"/>
        <v>250</v>
      </c>
      <c r="BO40" s="71">
        <v>-371971.0</v>
      </c>
      <c r="BP40" s="71">
        <v>-706082.0</v>
      </c>
      <c r="BQ40" s="66">
        <v>4000.0</v>
      </c>
      <c r="BR40" s="70"/>
      <c r="BS40" s="70"/>
      <c r="BT40" s="70"/>
      <c r="BU40" s="67">
        <v>900.0</v>
      </c>
      <c r="BV40" s="67"/>
      <c r="BW40" s="70">
        <v>1000.0</v>
      </c>
      <c r="BX40" s="71">
        <v>1556.0</v>
      </c>
      <c r="BY40" s="71">
        <v>1958.0</v>
      </c>
      <c r="BZ40" s="70">
        <f>100+2100</f>
        <v>2200</v>
      </c>
      <c r="CA40" s="67">
        <v>6088.0</v>
      </c>
      <c r="CB40" s="71">
        <v>8290.0</v>
      </c>
      <c r="CC40" s="70">
        <v>10000.0</v>
      </c>
      <c r="CD40" s="67">
        <v>240.0</v>
      </c>
      <c r="CE40" s="71">
        <v>194.0</v>
      </c>
      <c r="CF40" s="66">
        <v>500.0</v>
      </c>
      <c r="CG40" s="70"/>
      <c r="CH40" s="70"/>
      <c r="CI40" s="70"/>
      <c r="CJ40" s="70"/>
      <c r="CK40" s="70"/>
      <c r="CL40" s="70"/>
      <c r="CM40" s="69">
        <f t="shared" ref="CM40:CO40" si="219">BO40+BR40+BU40+BX40+CA40+CD40+CG40+CJ40</f>
        <v>-363187</v>
      </c>
      <c r="CN40" s="69">
        <f t="shared" si="219"/>
        <v>-695640</v>
      </c>
      <c r="CO40" s="69">
        <f t="shared" si="219"/>
        <v>17700</v>
      </c>
      <c r="CP40" s="69"/>
      <c r="CQ40" s="69"/>
      <c r="CR40" s="69"/>
      <c r="CS40" s="67"/>
      <c r="CT40" s="67"/>
      <c r="CU40" s="70">
        <v>1000.0</v>
      </c>
      <c r="CV40" s="70"/>
      <c r="CW40" s="70"/>
      <c r="CX40" s="70"/>
      <c r="CY40" s="70"/>
      <c r="CZ40" s="70"/>
      <c r="DA40" s="70"/>
      <c r="DB40" s="69">
        <f t="shared" ref="DB40:DB41" si="232">CS40+CV40+CY40</f>
        <v>0</v>
      </c>
      <c r="DC40" s="69">
        <f t="shared" ref="DC40:DC41" si="233">CQ40+CT40+CW40+CZ40</f>
        <v>0</v>
      </c>
      <c r="DD40" s="69">
        <f t="shared" ref="DD40:DD41" si="234">CU40+CX40+DA40</f>
        <v>1000</v>
      </c>
      <c r="DE40" s="70"/>
      <c r="DF40" s="70"/>
      <c r="DG40" s="70"/>
      <c r="DH40" s="70"/>
      <c r="DI40" s="70"/>
      <c r="DJ40" s="70"/>
      <c r="DK40" s="70"/>
      <c r="DL40" s="70"/>
      <c r="DM40" s="70"/>
      <c r="DN40" s="67">
        <v>39.0</v>
      </c>
      <c r="DO40" s="67">
        <v>1158.0</v>
      </c>
      <c r="DP40" s="70"/>
      <c r="DQ40" s="70"/>
      <c r="DR40" s="70"/>
      <c r="DS40" s="70"/>
      <c r="DT40" s="70"/>
      <c r="DU40" s="70"/>
      <c r="DV40" s="70"/>
      <c r="DW40" s="69">
        <f t="shared" si="133"/>
        <v>39</v>
      </c>
      <c r="DX40" s="69">
        <f t="shared" ref="DX40:DX41" si="235">DI40+DO40+DR40+DU40</f>
        <v>1158</v>
      </c>
      <c r="DY40" s="69">
        <f t="shared" si="135"/>
        <v>0</v>
      </c>
      <c r="DZ40" s="70"/>
      <c r="EA40" s="70"/>
      <c r="EB40" s="70"/>
      <c r="EC40" s="70"/>
      <c r="ED40" s="70"/>
      <c r="EE40" s="70"/>
      <c r="EF40" s="70"/>
      <c r="EG40" s="75"/>
      <c r="EH40" s="70"/>
      <c r="EI40" s="70">
        <f t="shared" ref="EI40:EJ40" si="220">C40+F40+O40+R40+U40+AA40+AH40+AN40+AQ40+AT40+AZ40+BC40+BF40+BI40+BO40+BU40+BX40+CA40+CD40+CG40+CJ40+CS40+CV40+CY40+DE40+DN40+DQ40+DT40+DZ40+EC40+EF40+BR40+DH40+I40+CP40+AE40</f>
        <v>-360193</v>
      </c>
      <c r="EJ40" s="70">
        <f t="shared" si="220"/>
        <v>-688018</v>
      </c>
      <c r="EK40" s="76">
        <f t="shared" ref="EK40:EK41" si="236">E40+H40+Q40+T40+W40+AC40+AJ40+AP40+AS40+AV40+BB40+BE40+BH40+BK40+BQ40+BW40+BZ40+CC40+CF40+CI40+CL40+CU40+CX40+DA40+DG40+DP40+DS40+DV40+EB40+EE40+EH40+BT40+DJ40+K40+CR40+AG40+DM40</f>
        <v>25450</v>
      </c>
      <c r="EL40" s="77">
        <v>1901.0</v>
      </c>
      <c r="EM40" s="2"/>
    </row>
    <row r="41" ht="12.75" customHeight="1">
      <c r="A41" s="63" t="s">
        <v>123</v>
      </c>
      <c r="B41" s="64">
        <v>1981.0</v>
      </c>
      <c r="C41" s="89">
        <v>54407.0</v>
      </c>
      <c r="D41" s="67">
        <v>72027.0</v>
      </c>
      <c r="E41" s="66">
        <v>100000.0</v>
      </c>
      <c r="F41" s="66"/>
      <c r="G41" s="66"/>
      <c r="H41" s="66"/>
      <c r="I41" s="66"/>
      <c r="J41" s="66"/>
      <c r="K41" s="66"/>
      <c r="L41" s="69">
        <f t="shared" si="221"/>
        <v>54407</v>
      </c>
      <c r="M41" s="69">
        <f t="shared" si="222"/>
        <v>72027</v>
      </c>
      <c r="N41" s="69">
        <f t="shared" si="223"/>
        <v>100000</v>
      </c>
      <c r="O41" s="67"/>
      <c r="P41" s="84"/>
      <c r="Q41" s="85"/>
      <c r="R41" s="67">
        <v>140.0</v>
      </c>
      <c r="S41" s="67">
        <v>182.0</v>
      </c>
      <c r="T41" s="85">
        <v>250.0</v>
      </c>
      <c r="U41" s="70"/>
      <c r="V41" s="70"/>
      <c r="W41" s="70"/>
      <c r="X41" s="69">
        <f t="shared" ref="X41:Z41" si="224">R41+U41+O41</f>
        <v>140</v>
      </c>
      <c r="Y41" s="69">
        <f t="shared" si="224"/>
        <v>182</v>
      </c>
      <c r="Z41" s="69">
        <f t="shared" si="224"/>
        <v>250</v>
      </c>
      <c r="AA41" s="67">
        <v>5752.0</v>
      </c>
      <c r="AB41" s="71">
        <v>6245.0</v>
      </c>
      <c r="AC41" s="70"/>
      <c r="AD41" s="70"/>
      <c r="AE41" s="70"/>
      <c r="AF41" s="70">
        <v>2408.0</v>
      </c>
      <c r="AG41" s="70">
        <v>3540.0</v>
      </c>
      <c r="AH41" s="70"/>
      <c r="AI41" s="71">
        <v>31.0</v>
      </c>
      <c r="AJ41" s="72">
        <v>300.0</v>
      </c>
      <c r="AK41" s="69">
        <f t="shared" si="225"/>
        <v>5752</v>
      </c>
      <c r="AL41" s="69">
        <f t="shared" ref="AL41:AM41" si="226">AB41+AF41+AI41</f>
        <v>8684</v>
      </c>
      <c r="AM41" s="69">
        <f t="shared" si="226"/>
        <v>3840</v>
      </c>
      <c r="AN41" s="70"/>
      <c r="AO41" s="70"/>
      <c r="AP41" s="70"/>
      <c r="AQ41" s="70"/>
      <c r="AR41" s="70"/>
      <c r="AS41" s="70"/>
      <c r="AT41" s="70"/>
      <c r="AU41" s="70"/>
      <c r="AV41" s="70"/>
      <c r="AW41" s="69">
        <f t="shared" si="227"/>
        <v>0</v>
      </c>
      <c r="AX41" s="69">
        <f t="shared" si="228"/>
        <v>0</v>
      </c>
      <c r="AY41" s="69">
        <f t="shared" si="229"/>
        <v>0</v>
      </c>
      <c r="AZ41" s="67">
        <v>88.0</v>
      </c>
      <c r="BA41" s="67">
        <v>114.0</v>
      </c>
      <c r="BB41" s="70">
        <v>150.0</v>
      </c>
      <c r="BC41" s="70"/>
      <c r="BD41" s="70"/>
      <c r="BE41" s="70"/>
      <c r="BF41" s="70"/>
      <c r="BG41" s="70"/>
      <c r="BH41" s="70"/>
      <c r="BI41" s="67">
        <v>123.0</v>
      </c>
      <c r="BJ41" s="71">
        <v>104.0</v>
      </c>
      <c r="BK41" s="70">
        <v>150.0</v>
      </c>
      <c r="BL41" s="69">
        <f t="shared" ref="BL41:BN41" si="230">+BF41+BC41+AZ41+BI41</f>
        <v>211</v>
      </c>
      <c r="BM41" s="69">
        <f t="shared" si="230"/>
        <v>218</v>
      </c>
      <c r="BN41" s="69">
        <f t="shared" si="230"/>
        <v>300</v>
      </c>
      <c r="BO41" s="66"/>
      <c r="BP41" s="66"/>
      <c r="BQ41" s="66"/>
      <c r="BR41" s="70"/>
      <c r="BS41" s="70"/>
      <c r="BT41" s="70">
        <v>500.0</v>
      </c>
      <c r="BU41" s="70"/>
      <c r="BV41" s="70"/>
      <c r="BW41" s="70"/>
      <c r="BX41" s="71">
        <v>4179.0</v>
      </c>
      <c r="BY41" s="71">
        <v>5441.0</v>
      </c>
      <c r="BZ41" s="70">
        <v>5000.0</v>
      </c>
      <c r="CA41" s="67"/>
      <c r="CB41" s="67"/>
      <c r="CC41" s="70"/>
      <c r="CD41" s="67">
        <v>462.0</v>
      </c>
      <c r="CE41" s="71">
        <v>630.0</v>
      </c>
      <c r="CF41" s="66">
        <f>1000+500</f>
        <v>1500</v>
      </c>
      <c r="CG41" s="70"/>
      <c r="CH41" s="70"/>
      <c r="CI41" s="70"/>
      <c r="CJ41" s="70"/>
      <c r="CK41" s="70"/>
      <c r="CL41" s="70"/>
      <c r="CM41" s="69">
        <f t="shared" ref="CM41:CO41" si="231">BO41+BR41+BU41+BX41+CA41+CD41+CG41+CJ41</f>
        <v>4641</v>
      </c>
      <c r="CN41" s="69">
        <f t="shared" si="231"/>
        <v>6071</v>
      </c>
      <c r="CO41" s="69">
        <f t="shared" si="231"/>
        <v>7000</v>
      </c>
      <c r="CP41" s="69"/>
      <c r="CQ41" s="69"/>
      <c r="CR41" s="69"/>
      <c r="CS41" s="70"/>
      <c r="CT41" s="70"/>
      <c r="CU41" s="70"/>
      <c r="CV41" s="70"/>
      <c r="CW41" s="70"/>
      <c r="CX41" s="70"/>
      <c r="CY41" s="70"/>
      <c r="CZ41" s="70"/>
      <c r="DA41" s="70"/>
      <c r="DB41" s="69">
        <f t="shared" si="232"/>
        <v>0</v>
      </c>
      <c r="DC41" s="69">
        <f t="shared" si="233"/>
        <v>0</v>
      </c>
      <c r="DD41" s="69">
        <f t="shared" si="234"/>
        <v>0</v>
      </c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67">
        <v>184.0</v>
      </c>
      <c r="DP41" s="70"/>
      <c r="DQ41" s="70"/>
      <c r="DR41" s="70"/>
      <c r="DS41" s="70"/>
      <c r="DT41" s="70"/>
      <c r="DU41" s="70"/>
      <c r="DV41" s="70"/>
      <c r="DW41" s="69">
        <f t="shared" si="133"/>
        <v>0</v>
      </c>
      <c r="DX41" s="69">
        <f t="shared" si="235"/>
        <v>184</v>
      </c>
      <c r="DY41" s="69">
        <f t="shared" si="135"/>
        <v>0</v>
      </c>
      <c r="DZ41" s="70"/>
      <c r="EA41" s="70"/>
      <c r="EB41" s="70"/>
      <c r="EC41" s="70"/>
      <c r="ED41" s="70"/>
      <c r="EE41" s="70"/>
      <c r="EF41" s="70"/>
      <c r="EG41" s="75"/>
      <c r="EH41" s="70"/>
      <c r="EI41" s="70">
        <f>C41+F41+O41+R41+U41+AA41+AH41+AN41+AQ41+AT41+AZ41+BC41+BF41+BI41+BO41+BU41+BX41+CA41+CD41+CG41+CJ41+CS41+CV41+CY41+DE41+DN41+DQ41+DT41+DZ41+EC41+EF41+BR41+DH41+I41+CP41</f>
        <v>65151</v>
      </c>
      <c r="EJ41" s="70">
        <f>D41+G41+P41+S41+V41+AB41+AI41+AO41+AR41+AU41+BA41+BD41+BG41+BJ41+BP41+BV41+BY41+CB41+CE41+CH41+CK41+CT41+CW41+CZ41+DF41+DO41+DR41+DU41+EA41+ED41+EG41+BS41+DI41+J41+CQ41+AF41</f>
        <v>87366</v>
      </c>
      <c r="EK41" s="76">
        <f t="shared" si="236"/>
        <v>111390</v>
      </c>
      <c r="EL41" s="77">
        <v>1981.0</v>
      </c>
      <c r="EM41" s="2"/>
    </row>
    <row r="42" ht="12.75" customHeight="1">
      <c r="A42" s="52" t="s">
        <v>124</v>
      </c>
      <c r="B42" s="53" t="s">
        <v>125</v>
      </c>
      <c r="C42" s="79" t="str">
        <f t="shared" ref="C42:H42" si="237">C44</f>
        <v/>
      </c>
      <c r="D42" s="56" t="str">
        <f t="shared" si="237"/>
        <v/>
      </c>
      <c r="E42" s="56" t="str">
        <f t="shared" si="237"/>
        <v/>
      </c>
      <c r="F42" s="56" t="str">
        <f t="shared" si="237"/>
        <v/>
      </c>
      <c r="G42" s="56" t="str">
        <f t="shared" si="237"/>
        <v/>
      </c>
      <c r="H42" s="56" t="str">
        <f t="shared" si="237"/>
        <v/>
      </c>
      <c r="I42" s="56"/>
      <c r="J42" s="56"/>
      <c r="K42" s="56"/>
      <c r="L42" s="69">
        <f t="shared" ref="L42:AA42" si="238">L44</f>
        <v>0</v>
      </c>
      <c r="M42" s="69">
        <f t="shared" si="238"/>
        <v>0</v>
      </c>
      <c r="N42" s="69">
        <f t="shared" si="238"/>
        <v>0</v>
      </c>
      <c r="O42" s="56" t="str">
        <f t="shared" si="238"/>
        <v/>
      </c>
      <c r="P42" s="80" t="str">
        <f t="shared" si="238"/>
        <v/>
      </c>
      <c r="Q42" s="80" t="str">
        <f t="shared" si="238"/>
        <v/>
      </c>
      <c r="R42" s="67" t="str">
        <f t="shared" si="238"/>
        <v/>
      </c>
      <c r="S42" s="67" t="str">
        <f t="shared" si="238"/>
        <v/>
      </c>
      <c r="T42" s="70" t="str">
        <f t="shared" si="238"/>
        <v/>
      </c>
      <c r="U42" s="70" t="str">
        <f t="shared" si="238"/>
        <v/>
      </c>
      <c r="V42" s="69" t="str">
        <f t="shared" si="238"/>
        <v/>
      </c>
      <c r="W42" s="69" t="str">
        <f t="shared" si="238"/>
        <v/>
      </c>
      <c r="X42" s="69">
        <f t="shared" si="238"/>
        <v>0</v>
      </c>
      <c r="Y42" s="69">
        <f t="shared" si="238"/>
        <v>0</v>
      </c>
      <c r="Z42" s="69">
        <f t="shared" si="238"/>
        <v>0</v>
      </c>
      <c r="AA42" s="69" t="str">
        <f t="shared" si="238"/>
        <v/>
      </c>
      <c r="AB42" s="69"/>
      <c r="AC42" s="69"/>
      <c r="AD42" s="69"/>
      <c r="AE42" s="69"/>
      <c r="AF42" s="69"/>
      <c r="AG42" s="69"/>
      <c r="AH42" s="69" t="str">
        <f t="shared" ref="AH42:DG42" si="239">AH44</f>
        <v/>
      </c>
      <c r="AI42" s="69" t="str">
        <f t="shared" si="239"/>
        <v/>
      </c>
      <c r="AJ42" s="69" t="str">
        <f t="shared" si="239"/>
        <v/>
      </c>
      <c r="AK42" s="69">
        <f t="shared" si="239"/>
        <v>0</v>
      </c>
      <c r="AL42" s="69">
        <f t="shared" si="239"/>
        <v>0</v>
      </c>
      <c r="AM42" s="69">
        <f t="shared" si="239"/>
        <v>0</v>
      </c>
      <c r="AN42" s="69" t="str">
        <f t="shared" si="239"/>
        <v/>
      </c>
      <c r="AO42" s="69" t="str">
        <f t="shared" si="239"/>
        <v/>
      </c>
      <c r="AP42" s="69" t="str">
        <f t="shared" si="239"/>
        <v/>
      </c>
      <c r="AQ42" s="69" t="str">
        <f t="shared" si="239"/>
        <v/>
      </c>
      <c r="AR42" s="69" t="str">
        <f t="shared" si="239"/>
        <v/>
      </c>
      <c r="AS42" s="69" t="str">
        <f t="shared" si="239"/>
        <v/>
      </c>
      <c r="AT42" s="69" t="str">
        <f t="shared" si="239"/>
        <v/>
      </c>
      <c r="AU42" s="69" t="str">
        <f t="shared" si="239"/>
        <v/>
      </c>
      <c r="AV42" s="69" t="str">
        <f t="shared" si="239"/>
        <v/>
      </c>
      <c r="AW42" s="69">
        <f t="shared" si="239"/>
        <v>0</v>
      </c>
      <c r="AX42" s="69">
        <f t="shared" si="239"/>
        <v>0</v>
      </c>
      <c r="AY42" s="69">
        <f t="shared" si="239"/>
        <v>0</v>
      </c>
      <c r="AZ42" s="69" t="str">
        <f t="shared" si="239"/>
        <v/>
      </c>
      <c r="BA42" s="69" t="str">
        <f t="shared" si="239"/>
        <v/>
      </c>
      <c r="BB42" s="69" t="str">
        <f t="shared" si="239"/>
        <v/>
      </c>
      <c r="BC42" s="69" t="str">
        <f t="shared" si="239"/>
        <v/>
      </c>
      <c r="BD42" s="69" t="str">
        <f t="shared" si="239"/>
        <v/>
      </c>
      <c r="BE42" s="69" t="str">
        <f t="shared" si="239"/>
        <v/>
      </c>
      <c r="BF42" s="69" t="str">
        <f t="shared" si="239"/>
        <v/>
      </c>
      <c r="BG42" s="69" t="str">
        <f t="shared" si="239"/>
        <v/>
      </c>
      <c r="BH42" s="69" t="str">
        <f t="shared" si="239"/>
        <v/>
      </c>
      <c r="BI42" s="69" t="str">
        <f t="shared" si="239"/>
        <v/>
      </c>
      <c r="BJ42" s="69" t="str">
        <f t="shared" si="239"/>
        <v/>
      </c>
      <c r="BK42" s="69" t="str">
        <f t="shared" si="239"/>
        <v/>
      </c>
      <c r="BL42" s="69">
        <f t="shared" si="239"/>
        <v>0</v>
      </c>
      <c r="BM42" s="69">
        <f t="shared" si="239"/>
        <v>0</v>
      </c>
      <c r="BN42" s="69">
        <f t="shared" si="239"/>
        <v>0</v>
      </c>
      <c r="BO42" s="56" t="str">
        <f t="shared" si="239"/>
        <v/>
      </c>
      <c r="BP42" s="56" t="str">
        <f t="shared" si="239"/>
        <v/>
      </c>
      <c r="BQ42" s="56" t="str">
        <f t="shared" si="239"/>
        <v/>
      </c>
      <c r="BR42" s="69" t="str">
        <f t="shared" si="239"/>
        <v/>
      </c>
      <c r="BS42" s="69" t="str">
        <f t="shared" si="239"/>
        <v/>
      </c>
      <c r="BT42" s="69" t="str">
        <f t="shared" si="239"/>
        <v/>
      </c>
      <c r="BU42" s="69" t="str">
        <f t="shared" si="239"/>
        <v/>
      </c>
      <c r="BV42" s="69" t="str">
        <f t="shared" si="239"/>
        <v/>
      </c>
      <c r="BW42" s="69" t="str">
        <f t="shared" si="239"/>
        <v/>
      </c>
      <c r="BX42" s="69" t="str">
        <f t="shared" si="239"/>
        <v/>
      </c>
      <c r="BY42" s="69" t="str">
        <f t="shared" si="239"/>
        <v/>
      </c>
      <c r="BZ42" s="69" t="str">
        <f t="shared" si="239"/>
        <v/>
      </c>
      <c r="CA42" s="69" t="str">
        <f t="shared" si="239"/>
        <v/>
      </c>
      <c r="CB42" s="69" t="str">
        <f t="shared" si="239"/>
        <v/>
      </c>
      <c r="CC42" s="69" t="str">
        <f t="shared" si="239"/>
        <v/>
      </c>
      <c r="CD42" s="56" t="str">
        <f t="shared" si="239"/>
        <v/>
      </c>
      <c r="CE42" s="56" t="str">
        <f t="shared" si="239"/>
        <v/>
      </c>
      <c r="CF42" s="56" t="str">
        <f t="shared" si="239"/>
        <v/>
      </c>
      <c r="CG42" s="69" t="str">
        <f t="shared" si="239"/>
        <v/>
      </c>
      <c r="CH42" s="69" t="str">
        <f t="shared" si="239"/>
        <v/>
      </c>
      <c r="CI42" s="69" t="str">
        <f t="shared" si="239"/>
        <v/>
      </c>
      <c r="CJ42" s="69" t="str">
        <f t="shared" si="239"/>
        <v/>
      </c>
      <c r="CK42" s="69" t="str">
        <f t="shared" si="239"/>
        <v/>
      </c>
      <c r="CL42" s="69" t="str">
        <f t="shared" si="239"/>
        <v/>
      </c>
      <c r="CM42" s="69">
        <f t="shared" si="239"/>
        <v>0</v>
      </c>
      <c r="CN42" s="69">
        <f t="shared" si="239"/>
        <v>0</v>
      </c>
      <c r="CO42" s="69">
        <f t="shared" si="239"/>
        <v>0</v>
      </c>
      <c r="CP42" s="69" t="str">
        <f t="shared" si="239"/>
        <v/>
      </c>
      <c r="CQ42" s="69" t="str">
        <f t="shared" si="239"/>
        <v/>
      </c>
      <c r="CR42" s="69" t="str">
        <f t="shared" si="239"/>
        <v/>
      </c>
      <c r="CS42" s="69" t="str">
        <f t="shared" si="239"/>
        <v/>
      </c>
      <c r="CT42" s="69" t="str">
        <f t="shared" si="239"/>
        <v/>
      </c>
      <c r="CU42" s="69" t="str">
        <f t="shared" si="239"/>
        <v/>
      </c>
      <c r="CV42" s="69" t="str">
        <f t="shared" si="239"/>
        <v/>
      </c>
      <c r="CW42" s="69" t="str">
        <f t="shared" si="239"/>
        <v/>
      </c>
      <c r="CX42" s="69" t="str">
        <f t="shared" si="239"/>
        <v/>
      </c>
      <c r="CY42" s="69" t="str">
        <f t="shared" si="239"/>
        <v/>
      </c>
      <c r="CZ42" s="69" t="str">
        <f t="shared" si="239"/>
        <v/>
      </c>
      <c r="DA42" s="69" t="str">
        <f t="shared" si="239"/>
        <v/>
      </c>
      <c r="DB42" s="69">
        <f t="shared" si="239"/>
        <v>0</v>
      </c>
      <c r="DC42" s="69">
        <f t="shared" si="239"/>
        <v>0</v>
      </c>
      <c r="DD42" s="69">
        <f t="shared" si="239"/>
        <v>0</v>
      </c>
      <c r="DE42" s="69" t="str">
        <f t="shared" si="239"/>
        <v/>
      </c>
      <c r="DF42" s="69" t="str">
        <f t="shared" si="239"/>
        <v/>
      </c>
      <c r="DG42" s="69" t="str">
        <f t="shared" si="239"/>
        <v/>
      </c>
      <c r="DH42" s="69"/>
      <c r="DI42" s="69"/>
      <c r="DJ42" s="69"/>
      <c r="DK42" s="69"/>
      <c r="DL42" s="69"/>
      <c r="DM42" s="69"/>
      <c r="DN42" s="69" t="str">
        <f t="shared" ref="DN42:DV42" si="240">DN44</f>
        <v/>
      </c>
      <c r="DO42" s="69" t="str">
        <f t="shared" si="240"/>
        <v/>
      </c>
      <c r="DP42" s="69" t="str">
        <f t="shared" si="240"/>
        <v/>
      </c>
      <c r="DQ42" s="69" t="str">
        <f t="shared" si="240"/>
        <v/>
      </c>
      <c r="DR42" s="69" t="str">
        <f t="shared" si="240"/>
        <v/>
      </c>
      <c r="DS42" s="69" t="str">
        <f t="shared" si="240"/>
        <v/>
      </c>
      <c r="DT42" s="69" t="str">
        <f t="shared" si="240"/>
        <v/>
      </c>
      <c r="DU42" s="69" t="str">
        <f t="shared" si="240"/>
        <v/>
      </c>
      <c r="DV42" s="69" t="str">
        <f t="shared" si="240"/>
        <v/>
      </c>
      <c r="DW42" s="69">
        <f t="shared" si="133"/>
        <v>0</v>
      </c>
      <c r="DX42" s="69">
        <f>DX44</f>
        <v>0</v>
      </c>
      <c r="DY42" s="69">
        <f t="shared" si="135"/>
        <v>0</v>
      </c>
      <c r="DZ42" s="69">
        <f t="shared" ref="DZ42:EB42" si="241">DZ44+DZ43</f>
        <v>210850</v>
      </c>
      <c r="EA42" s="69">
        <f t="shared" si="241"/>
        <v>484540</v>
      </c>
      <c r="EB42" s="69">
        <f t="shared" si="241"/>
        <v>289932</v>
      </c>
      <c r="EC42" s="69" t="str">
        <f t="shared" ref="EC42:EH42" si="242">EC44</f>
        <v/>
      </c>
      <c r="ED42" s="69" t="str">
        <f t="shared" si="242"/>
        <v/>
      </c>
      <c r="EE42" s="69" t="str">
        <f t="shared" si="242"/>
        <v/>
      </c>
      <c r="EF42" s="69" t="str">
        <f t="shared" si="242"/>
        <v/>
      </c>
      <c r="EG42" s="81" t="str">
        <f t="shared" si="242"/>
        <v/>
      </c>
      <c r="EH42" s="69" t="str">
        <f t="shared" si="242"/>
        <v/>
      </c>
      <c r="EI42" s="69">
        <f t="shared" ref="EI42:EK42" si="243">EI44+EI43</f>
        <v>210850</v>
      </c>
      <c r="EJ42" s="69">
        <f t="shared" si="243"/>
        <v>484540</v>
      </c>
      <c r="EK42" s="82">
        <f t="shared" si="243"/>
        <v>289932</v>
      </c>
      <c r="EL42" s="88">
        <v>22.0</v>
      </c>
      <c r="EM42" s="2"/>
    </row>
    <row r="43" ht="12.75" customHeight="1">
      <c r="A43" s="63" t="s">
        <v>126</v>
      </c>
      <c r="B43" s="64" t="s">
        <v>127</v>
      </c>
      <c r="C43" s="65"/>
      <c r="D43" s="66"/>
      <c r="E43" s="66"/>
      <c r="F43" s="66"/>
      <c r="G43" s="66"/>
      <c r="H43" s="66"/>
      <c r="I43" s="66"/>
      <c r="J43" s="66"/>
      <c r="K43" s="66"/>
      <c r="L43" s="69"/>
      <c r="M43" s="69"/>
      <c r="N43" s="69">
        <f t="shared" ref="N43:N47" si="246">+H43+E43</f>
        <v>0</v>
      </c>
      <c r="O43" s="66"/>
      <c r="P43" s="70"/>
      <c r="Q43" s="70"/>
      <c r="R43" s="66"/>
      <c r="S43" s="66"/>
      <c r="T43" s="70"/>
      <c r="U43" s="70"/>
      <c r="V43" s="70"/>
      <c r="W43" s="70"/>
      <c r="X43" s="69">
        <f t="shared" ref="X43:X44" si="247">R43+U43</f>
        <v>0</v>
      </c>
      <c r="Y43" s="69"/>
      <c r="Z43" s="69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69"/>
      <c r="AL43" s="69"/>
      <c r="AM43" s="69"/>
      <c r="AN43" s="70"/>
      <c r="AO43" s="70"/>
      <c r="AP43" s="70"/>
      <c r="AQ43" s="70"/>
      <c r="AR43" s="70"/>
      <c r="AS43" s="70"/>
      <c r="AT43" s="70"/>
      <c r="AU43" s="70"/>
      <c r="AV43" s="70"/>
      <c r="AW43" s="69">
        <f t="shared" ref="AW43:AW47" si="250">+AT43+AR43+AN43</f>
        <v>0</v>
      </c>
      <c r="AX43" s="69">
        <f t="shared" ref="AX43:AX47" si="251">+AU43+AO43+AR43</f>
        <v>0</v>
      </c>
      <c r="AY43" s="69">
        <f t="shared" ref="AY43:AY47" si="252">+AV43+AR43+AP43</f>
        <v>0</v>
      </c>
      <c r="AZ43" s="70"/>
      <c r="BA43" s="70"/>
      <c r="BB43" s="70"/>
      <c r="BC43" s="70"/>
      <c r="BD43" s="70"/>
      <c r="BE43" s="70"/>
      <c r="BF43" s="70"/>
      <c r="BG43" s="70"/>
      <c r="BH43" s="70"/>
      <c r="BI43" s="69"/>
      <c r="BJ43" s="69"/>
      <c r="BK43" s="69"/>
      <c r="BL43" s="69"/>
      <c r="BM43" s="69"/>
      <c r="BN43" s="69">
        <f>+BH43+BE43+BB43+BK43</f>
        <v>0</v>
      </c>
      <c r="BO43" s="66"/>
      <c r="BP43" s="66"/>
      <c r="BQ43" s="66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8"/>
      <c r="CE43" s="78"/>
      <c r="CF43" s="78"/>
      <c r="CG43" s="70"/>
      <c r="CH43" s="70"/>
      <c r="CI43" s="70"/>
      <c r="CJ43" s="70"/>
      <c r="CK43" s="70"/>
      <c r="CL43" s="70"/>
      <c r="CM43" s="69">
        <f t="shared" ref="CM43:CO43" si="244">BO43+BR43+BU43+BX43+CA43+CD43+CG43+CJ43</f>
        <v>0</v>
      </c>
      <c r="CN43" s="69">
        <f t="shared" si="244"/>
        <v>0</v>
      </c>
      <c r="CO43" s="69">
        <f t="shared" si="244"/>
        <v>0</v>
      </c>
      <c r="CP43" s="69"/>
      <c r="CQ43" s="69"/>
      <c r="CR43" s="69"/>
      <c r="CS43" s="70"/>
      <c r="CT43" s="70"/>
      <c r="CU43" s="70"/>
      <c r="CV43" s="70"/>
      <c r="CW43" s="70"/>
      <c r="CX43" s="70"/>
      <c r="CY43" s="70"/>
      <c r="CZ43" s="70"/>
      <c r="DA43" s="70"/>
      <c r="DB43" s="69"/>
      <c r="DC43" s="69"/>
      <c r="DD43" s="69">
        <f>CU43+CX43+DA43</f>
        <v>0</v>
      </c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69">
        <f t="shared" si="133"/>
        <v>0</v>
      </c>
      <c r="DX43" s="69">
        <f t="shared" ref="DX43:DX47" si="255">DF43+DO43+DR43+DU43</f>
        <v>0</v>
      </c>
      <c r="DY43" s="69">
        <f t="shared" si="135"/>
        <v>0</v>
      </c>
      <c r="DZ43" s="67">
        <v>209800.0</v>
      </c>
      <c r="EA43" s="67">
        <v>484540.0</v>
      </c>
      <c r="EB43" s="70">
        <v>1000.0</v>
      </c>
      <c r="EC43" s="70"/>
      <c r="ED43" s="70"/>
      <c r="EE43" s="70"/>
      <c r="EF43" s="70"/>
      <c r="EG43" s="75"/>
      <c r="EH43" s="70"/>
      <c r="EI43" s="70">
        <f t="shared" ref="EI43:EJ43" si="245">C43+F43+O43+R43+U43+AA43+AH43+AN43+AQ43+AT43+AZ43+BC43+BF43+BI43+BO43+BU43+BX43+CA43+CD43+CG43+CJ43+CS43+CV43+CY43+DE43+DN43+DQ43+DT43+DZ43+EC43+EF43+BR43+DH43+I43+CP43+AE43</f>
        <v>209800</v>
      </c>
      <c r="EJ43" s="70">
        <f t="shared" si="245"/>
        <v>484540</v>
      </c>
      <c r="EK43" s="76">
        <f t="shared" ref="EK43:EK44" si="257">E43+H43+Q43+T43+W43+AC43+AJ43+AP43+AS43+AV43+BB43+BE43+BH43+BK43+BQ43+BW43+BZ43+CC43+CF43+CI43+CL43+CU43+CX43+DA43+DG43+DP43+DS43+DV43+EB43+EE43+EH43+BT43+DJ43+K43+CR43+AG43+DM43</f>
        <v>1000</v>
      </c>
      <c r="EL43" s="77">
        <v>2221.0</v>
      </c>
      <c r="EM43" s="2"/>
    </row>
    <row r="44" ht="12.75" customHeight="1">
      <c r="A44" s="63" t="s">
        <v>128</v>
      </c>
      <c r="B44" s="64">
        <v>2224.0</v>
      </c>
      <c r="C44" s="65"/>
      <c r="D44" s="66"/>
      <c r="E44" s="66"/>
      <c r="F44" s="66"/>
      <c r="G44" s="66"/>
      <c r="H44" s="66"/>
      <c r="I44" s="66"/>
      <c r="J44" s="66"/>
      <c r="K44" s="66"/>
      <c r="L44" s="69">
        <f>+F44+C44</f>
        <v>0</v>
      </c>
      <c r="M44" s="69">
        <f>D44+G44</f>
        <v>0</v>
      </c>
      <c r="N44" s="69">
        <f t="shared" si="246"/>
        <v>0</v>
      </c>
      <c r="O44" s="66"/>
      <c r="P44" s="70"/>
      <c r="Q44" s="70"/>
      <c r="R44" s="66"/>
      <c r="S44" s="66"/>
      <c r="T44" s="70"/>
      <c r="U44" s="70"/>
      <c r="V44" s="70"/>
      <c r="W44" s="70"/>
      <c r="X44" s="69">
        <f t="shared" si="247"/>
        <v>0</v>
      </c>
      <c r="Y44" s="69">
        <f t="shared" ref="Y44:Z44" si="248">S44+V44</f>
        <v>0</v>
      </c>
      <c r="Z44" s="69">
        <f t="shared" si="248"/>
        <v>0</v>
      </c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69">
        <f t="shared" ref="AK44:AM44" si="249">AA44+AH44</f>
        <v>0</v>
      </c>
      <c r="AL44" s="69">
        <f t="shared" si="249"/>
        <v>0</v>
      </c>
      <c r="AM44" s="69">
        <f t="shared" si="249"/>
        <v>0</v>
      </c>
      <c r="AN44" s="70"/>
      <c r="AO44" s="70"/>
      <c r="AP44" s="70"/>
      <c r="AQ44" s="70"/>
      <c r="AR44" s="70"/>
      <c r="AS44" s="70"/>
      <c r="AT44" s="70"/>
      <c r="AU44" s="70"/>
      <c r="AV44" s="70"/>
      <c r="AW44" s="69">
        <f t="shared" si="250"/>
        <v>0</v>
      </c>
      <c r="AX44" s="69">
        <f t="shared" si="251"/>
        <v>0</v>
      </c>
      <c r="AY44" s="69">
        <f t="shared" si="252"/>
        <v>0</v>
      </c>
      <c r="AZ44" s="70"/>
      <c r="BA44" s="70"/>
      <c r="BB44" s="70"/>
      <c r="BC44" s="70"/>
      <c r="BD44" s="70"/>
      <c r="BE44" s="70"/>
      <c r="BF44" s="70"/>
      <c r="BG44" s="70"/>
      <c r="BH44" s="70"/>
      <c r="BI44" s="69"/>
      <c r="BJ44" s="69"/>
      <c r="BK44" s="69"/>
      <c r="BL44" s="69">
        <f t="shared" ref="BL44:BN44" si="253">+BF44+BC44+AZ44+BI44</f>
        <v>0</v>
      </c>
      <c r="BM44" s="69">
        <f t="shared" si="253"/>
        <v>0</v>
      </c>
      <c r="BN44" s="69">
        <f t="shared" si="253"/>
        <v>0</v>
      </c>
      <c r="BO44" s="66"/>
      <c r="BP44" s="66"/>
      <c r="BQ44" s="66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8"/>
      <c r="CE44" s="78"/>
      <c r="CF44" s="78"/>
      <c r="CG44" s="70"/>
      <c r="CH44" s="70"/>
      <c r="CI44" s="70"/>
      <c r="CJ44" s="70"/>
      <c r="CK44" s="70"/>
      <c r="CL44" s="70"/>
      <c r="CM44" s="69">
        <f t="shared" ref="CM44:CO44" si="254">BO44+BR44+BU44+BX44+CA44+CD44+CG44+CJ44</f>
        <v>0</v>
      </c>
      <c r="CN44" s="69">
        <f t="shared" si="254"/>
        <v>0</v>
      </c>
      <c r="CO44" s="69">
        <f t="shared" si="254"/>
        <v>0</v>
      </c>
      <c r="CP44" s="69"/>
      <c r="CQ44" s="69"/>
      <c r="CR44" s="69"/>
      <c r="CS44" s="70"/>
      <c r="CT44" s="70"/>
      <c r="CU44" s="70"/>
      <c r="CV44" s="70"/>
      <c r="CW44" s="70"/>
      <c r="CX44" s="70"/>
      <c r="CY44" s="70"/>
      <c r="CZ44" s="70"/>
      <c r="DA44" s="70"/>
      <c r="DB44" s="69">
        <f>+CS44+CV44+CY44</f>
        <v>0</v>
      </c>
      <c r="DC44" s="69">
        <f>CT44+CW44+CZ44</f>
        <v>0</v>
      </c>
      <c r="DD44" s="69">
        <f>+CU44+CX44+DA44</f>
        <v>0</v>
      </c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69">
        <f t="shared" si="133"/>
        <v>0</v>
      </c>
      <c r="DX44" s="69">
        <f t="shared" si="255"/>
        <v>0</v>
      </c>
      <c r="DY44" s="69">
        <f t="shared" si="135"/>
        <v>0</v>
      </c>
      <c r="DZ44" s="67">
        <v>1050.0</v>
      </c>
      <c r="EA44" s="67"/>
      <c r="EB44" s="70">
        <v>288932.0</v>
      </c>
      <c r="EC44" s="70"/>
      <c r="ED44" s="70"/>
      <c r="EE44" s="70"/>
      <c r="EF44" s="70"/>
      <c r="EG44" s="75"/>
      <c r="EH44" s="70"/>
      <c r="EI44" s="70">
        <f t="shared" ref="EI44:EJ44" si="256">C44+F44+O44+R44+U44+AA44+AH44+AN44+AQ44+AT44+AZ44+BC44+BF44+BI44+BO44+BU44+BX44+CA44+CD44+CG44+CJ44+CS44+CV44+CY44+DE44+DN44+DQ44+DT44+DZ44+EC44+EF44+BR44+DH44+I44+CP44+AE44</f>
        <v>1050</v>
      </c>
      <c r="EJ44" s="70">
        <f t="shared" si="256"/>
        <v>0</v>
      </c>
      <c r="EK44" s="76">
        <f t="shared" si="257"/>
        <v>288932</v>
      </c>
      <c r="EL44" s="77">
        <v>2224.0</v>
      </c>
      <c r="EM44" s="2"/>
    </row>
    <row r="45" ht="12.75" customHeight="1">
      <c r="A45" s="52" t="s">
        <v>129</v>
      </c>
      <c r="B45" s="53" t="s">
        <v>130</v>
      </c>
      <c r="C45" s="79">
        <v>0.0</v>
      </c>
      <c r="D45" s="56" t="str">
        <f t="shared" ref="D45:E45" si="258">+D46</f>
        <v/>
      </c>
      <c r="E45" s="56" t="str">
        <f t="shared" si="258"/>
        <v/>
      </c>
      <c r="F45" s="56"/>
      <c r="G45" s="56"/>
      <c r="H45" s="56" t="str">
        <f>+H46</f>
        <v/>
      </c>
      <c r="I45" s="56"/>
      <c r="J45" s="56"/>
      <c r="K45" s="56"/>
      <c r="L45" s="69"/>
      <c r="M45" s="69"/>
      <c r="N45" s="69">
        <f t="shared" si="246"/>
        <v>0</v>
      </c>
      <c r="O45" s="56"/>
      <c r="P45" s="80"/>
      <c r="Q45" s="80" t="str">
        <f>+Q46</f>
        <v/>
      </c>
      <c r="R45" s="56"/>
      <c r="S45" s="56"/>
      <c r="T45" s="69" t="str">
        <f>+T46</f>
        <v/>
      </c>
      <c r="U45" s="69"/>
      <c r="V45" s="69"/>
      <c r="W45" s="69" t="str">
        <f>+W46</f>
        <v/>
      </c>
      <c r="X45" s="69"/>
      <c r="Y45" s="69"/>
      <c r="Z45" s="69" t="str">
        <f>+Z46</f>
        <v/>
      </c>
      <c r="AA45" s="69"/>
      <c r="AB45" s="69"/>
      <c r="AC45" s="69" t="str">
        <f>+AC46</f>
        <v/>
      </c>
      <c r="AD45" s="69"/>
      <c r="AE45" s="69"/>
      <c r="AF45" s="69"/>
      <c r="AG45" s="69"/>
      <c r="AH45" s="69"/>
      <c r="AI45" s="69"/>
      <c r="AJ45" s="69" t="str">
        <f>+AJ46</f>
        <v/>
      </c>
      <c r="AK45" s="69"/>
      <c r="AL45" s="69"/>
      <c r="AM45" s="69"/>
      <c r="AN45" s="69"/>
      <c r="AO45" s="69"/>
      <c r="AP45" s="69" t="str">
        <f>+AP46</f>
        <v/>
      </c>
      <c r="AQ45" s="69"/>
      <c r="AR45" s="69"/>
      <c r="AS45" s="69" t="str">
        <f>+AS46</f>
        <v/>
      </c>
      <c r="AT45" s="69"/>
      <c r="AU45" s="69"/>
      <c r="AV45" s="69" t="str">
        <f>+AV46</f>
        <v/>
      </c>
      <c r="AW45" s="69">
        <f t="shared" si="250"/>
        <v>0</v>
      </c>
      <c r="AX45" s="69">
        <f t="shared" si="251"/>
        <v>0</v>
      </c>
      <c r="AY45" s="69">
        <f t="shared" si="252"/>
        <v>0</v>
      </c>
      <c r="AZ45" s="69"/>
      <c r="BA45" s="69"/>
      <c r="BB45" s="69" t="str">
        <f>+BB46</f>
        <v/>
      </c>
      <c r="BC45" s="69"/>
      <c r="BD45" s="69"/>
      <c r="BE45" s="69" t="str">
        <f>+BE46</f>
        <v/>
      </c>
      <c r="BF45" s="69"/>
      <c r="BG45" s="69"/>
      <c r="BH45" s="69" t="str">
        <f>+BH46</f>
        <v/>
      </c>
      <c r="BI45" s="69"/>
      <c r="BJ45" s="69"/>
      <c r="BK45" s="69"/>
      <c r="BL45" s="69"/>
      <c r="BM45" s="69"/>
      <c r="BN45" s="69">
        <f t="shared" ref="BN45:BN46" si="262">+BH45+BE45+BB45+BK45</f>
        <v>0</v>
      </c>
      <c r="BO45" s="56"/>
      <c r="BP45" s="56"/>
      <c r="BQ45" s="56" t="str">
        <f>+BQ46</f>
        <v/>
      </c>
      <c r="BR45" s="69"/>
      <c r="BS45" s="69"/>
      <c r="BT45" s="69" t="str">
        <f>+BT46</f>
        <v/>
      </c>
      <c r="BU45" s="69"/>
      <c r="BV45" s="69"/>
      <c r="BW45" s="69" t="str">
        <f>+BW46</f>
        <v/>
      </c>
      <c r="BX45" s="69"/>
      <c r="BY45" s="69"/>
      <c r="BZ45" s="69" t="str">
        <f>+BZ46</f>
        <v/>
      </c>
      <c r="CA45" s="69"/>
      <c r="CB45" s="69"/>
      <c r="CC45" s="69" t="str">
        <f>+CC46</f>
        <v/>
      </c>
      <c r="CD45" s="78"/>
      <c r="CE45" s="78"/>
      <c r="CF45" s="78"/>
      <c r="CG45" s="69"/>
      <c r="CH45" s="69"/>
      <c r="CI45" s="69" t="str">
        <f>+CI46</f>
        <v/>
      </c>
      <c r="CJ45" s="69"/>
      <c r="CK45" s="69"/>
      <c r="CL45" s="69" t="str">
        <f>+CL46</f>
        <v/>
      </c>
      <c r="CM45" s="69">
        <f t="shared" ref="CM45:CO45" si="259">BO45+BR45+BU45+BX45+CA45+CD45+CG45+CJ45</f>
        <v>0</v>
      </c>
      <c r="CN45" s="69">
        <f t="shared" si="259"/>
        <v>0</v>
      </c>
      <c r="CO45" s="69">
        <f t="shared" si="259"/>
        <v>0</v>
      </c>
      <c r="CP45" s="69"/>
      <c r="CQ45" s="69"/>
      <c r="CR45" s="69"/>
      <c r="CS45" s="69"/>
      <c r="CT45" s="69"/>
      <c r="CU45" s="69" t="str">
        <f>+CU46</f>
        <v/>
      </c>
      <c r="CV45" s="69"/>
      <c r="CW45" s="69"/>
      <c r="CX45" s="69" t="str">
        <f>+CX46</f>
        <v/>
      </c>
      <c r="CY45" s="69"/>
      <c r="CZ45" s="69"/>
      <c r="DA45" s="69" t="str">
        <f>+DA46</f>
        <v/>
      </c>
      <c r="DB45" s="69"/>
      <c r="DC45" s="69"/>
      <c r="DD45" s="69">
        <f t="shared" ref="DD45:DD46" si="264">CU45+CX45+DA45</f>
        <v>0</v>
      </c>
      <c r="DE45" s="69"/>
      <c r="DF45" s="69"/>
      <c r="DG45" s="69" t="str">
        <f>+DG46</f>
        <v/>
      </c>
      <c r="DH45" s="69"/>
      <c r="DI45" s="69"/>
      <c r="DJ45" s="69"/>
      <c r="DK45" s="69"/>
      <c r="DL45" s="69"/>
      <c r="DM45" s="69"/>
      <c r="DN45" s="69"/>
      <c r="DO45" s="69"/>
      <c r="DP45" s="69" t="str">
        <f>+DP46</f>
        <v/>
      </c>
      <c r="DQ45" s="69"/>
      <c r="DR45" s="69"/>
      <c r="DS45" s="69" t="str">
        <f>+DS46</f>
        <v/>
      </c>
      <c r="DT45" s="69"/>
      <c r="DU45" s="69"/>
      <c r="DV45" s="69" t="str">
        <f>+DV46</f>
        <v/>
      </c>
      <c r="DW45" s="69">
        <f t="shared" si="133"/>
        <v>0</v>
      </c>
      <c r="DX45" s="69">
        <f t="shared" si="255"/>
        <v>0</v>
      </c>
      <c r="DY45" s="69">
        <f t="shared" si="135"/>
        <v>0</v>
      </c>
      <c r="DZ45" s="69" t="str">
        <f t="shared" ref="DZ45:EB45" si="260">+DZ46</f>
        <v/>
      </c>
      <c r="EA45" s="69">
        <f t="shared" si="260"/>
        <v>29</v>
      </c>
      <c r="EB45" s="69" t="str">
        <f t="shared" si="260"/>
        <v/>
      </c>
      <c r="EC45" s="69"/>
      <c r="ED45" s="69"/>
      <c r="EE45" s="69" t="str">
        <f>+EE46</f>
        <v/>
      </c>
      <c r="EF45" s="69"/>
      <c r="EG45" s="81"/>
      <c r="EH45" s="69" t="str">
        <f>+EH46</f>
        <v/>
      </c>
      <c r="EI45" s="69">
        <f t="shared" ref="EI45:EK45" si="261">C45+F45+O45+R45+U45+AA45+AH45+AN45+AQ45+AT45+AZ45+BC45+BF45+BI45+BO45+BU45+BX45+CA45+CD45+CG45+CJ45+CS45+CV45+CY45+DE45+DN45+DQ45+DT45+DZ45+EC45+EF45</f>
        <v>0</v>
      </c>
      <c r="EJ45" s="69">
        <f t="shared" si="261"/>
        <v>29</v>
      </c>
      <c r="EK45" s="82">
        <f t="shared" si="261"/>
        <v>0</v>
      </c>
      <c r="EL45" s="88" t="s">
        <v>130</v>
      </c>
      <c r="EM45" s="2"/>
    </row>
    <row r="46" ht="12.75" customHeight="1">
      <c r="A46" s="63" t="s">
        <v>131</v>
      </c>
      <c r="B46" s="64" t="s">
        <v>132</v>
      </c>
      <c r="C46" s="65"/>
      <c r="D46" s="66"/>
      <c r="E46" s="66"/>
      <c r="F46" s="66"/>
      <c r="G46" s="66"/>
      <c r="H46" s="66"/>
      <c r="I46" s="66"/>
      <c r="J46" s="66"/>
      <c r="K46" s="66"/>
      <c r="L46" s="69"/>
      <c r="M46" s="69"/>
      <c r="N46" s="69">
        <f t="shared" si="246"/>
        <v>0</v>
      </c>
      <c r="O46" s="91"/>
      <c r="P46" s="92"/>
      <c r="Q46" s="92"/>
      <c r="R46" s="91"/>
      <c r="S46" s="91"/>
      <c r="T46" s="92"/>
      <c r="U46" s="92"/>
      <c r="V46" s="70"/>
      <c r="W46" s="70"/>
      <c r="X46" s="69"/>
      <c r="Y46" s="69"/>
      <c r="Z46" s="69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69"/>
      <c r="AL46" s="69"/>
      <c r="AM46" s="69"/>
      <c r="AN46" s="70"/>
      <c r="AO46" s="70"/>
      <c r="AP46" s="70"/>
      <c r="AQ46" s="70"/>
      <c r="AR46" s="70"/>
      <c r="AS46" s="70"/>
      <c r="AT46" s="70"/>
      <c r="AU46" s="70"/>
      <c r="AV46" s="70"/>
      <c r="AW46" s="69">
        <f t="shared" si="250"/>
        <v>0</v>
      </c>
      <c r="AX46" s="69">
        <f t="shared" si="251"/>
        <v>0</v>
      </c>
      <c r="AY46" s="69">
        <f t="shared" si="252"/>
        <v>0</v>
      </c>
      <c r="AZ46" s="70"/>
      <c r="BA46" s="70"/>
      <c r="BB46" s="70"/>
      <c r="BC46" s="70"/>
      <c r="BD46" s="70"/>
      <c r="BE46" s="70"/>
      <c r="BF46" s="70"/>
      <c r="BG46" s="70"/>
      <c r="BH46" s="70"/>
      <c r="BI46" s="69"/>
      <c r="BJ46" s="69"/>
      <c r="BK46" s="69"/>
      <c r="BL46" s="69"/>
      <c r="BM46" s="69"/>
      <c r="BN46" s="69">
        <f t="shared" si="262"/>
        <v>0</v>
      </c>
      <c r="BO46" s="66"/>
      <c r="BP46" s="66"/>
      <c r="BQ46" s="66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8"/>
      <c r="CE46" s="78"/>
      <c r="CF46" s="78"/>
      <c r="CG46" s="70"/>
      <c r="CH46" s="70"/>
      <c r="CI46" s="70"/>
      <c r="CJ46" s="70"/>
      <c r="CK46" s="70"/>
      <c r="CL46" s="70"/>
      <c r="CM46" s="69">
        <f t="shared" ref="CM46:CO46" si="263">BO46+BR46+BU46+BX46+CA46+CD46+CG46+CJ46</f>
        <v>0</v>
      </c>
      <c r="CN46" s="69">
        <f t="shared" si="263"/>
        <v>0</v>
      </c>
      <c r="CO46" s="69">
        <f t="shared" si="263"/>
        <v>0</v>
      </c>
      <c r="CP46" s="69"/>
      <c r="CQ46" s="69"/>
      <c r="CR46" s="69"/>
      <c r="CS46" s="70"/>
      <c r="CT46" s="70"/>
      <c r="CU46" s="70"/>
      <c r="CV46" s="70"/>
      <c r="CW46" s="70"/>
      <c r="CX46" s="70"/>
      <c r="CY46" s="70"/>
      <c r="CZ46" s="70"/>
      <c r="DA46" s="70"/>
      <c r="DB46" s="69"/>
      <c r="DC46" s="69"/>
      <c r="DD46" s="69">
        <f t="shared" si="264"/>
        <v>0</v>
      </c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69">
        <f t="shared" si="133"/>
        <v>0</v>
      </c>
      <c r="DX46" s="69">
        <f t="shared" si="255"/>
        <v>0</v>
      </c>
      <c r="DY46" s="69">
        <f t="shared" si="135"/>
        <v>0</v>
      </c>
      <c r="DZ46" s="70"/>
      <c r="EA46" s="70">
        <v>29.0</v>
      </c>
      <c r="EB46" s="70"/>
      <c r="EC46" s="70"/>
      <c r="ED46" s="70"/>
      <c r="EE46" s="70"/>
      <c r="EF46" s="70"/>
      <c r="EG46" s="75"/>
      <c r="EH46" s="70"/>
      <c r="EI46" s="70">
        <f t="shared" ref="EI46:EK46" si="265">C46+F46+O46+R46+U46+AA46+AH46+AN46+AQ46+AT46+AZ46+BC46+BF46+BI46+BO46+BU46+BX46+CA46+CD46+CG46+CJ46+CS46+CV46+CY46+DE46+DN46+DQ46+DT46+DZ46+EC46+EF46+BR46</f>
        <v>0</v>
      </c>
      <c r="EJ46" s="69">
        <f t="shared" si="265"/>
        <v>29</v>
      </c>
      <c r="EK46" s="82">
        <f t="shared" si="265"/>
        <v>0</v>
      </c>
      <c r="EL46" s="77" t="s">
        <v>132</v>
      </c>
      <c r="EM46" s="2"/>
    </row>
    <row r="47" ht="12.75" customHeight="1">
      <c r="A47" s="52" t="s">
        <v>133</v>
      </c>
      <c r="B47" s="53" t="s">
        <v>134</v>
      </c>
      <c r="C47" s="65"/>
      <c r="D47" s="66"/>
      <c r="E47" s="66"/>
      <c r="F47" s="66"/>
      <c r="G47" s="66"/>
      <c r="H47" s="66"/>
      <c r="I47" s="66"/>
      <c r="J47" s="66"/>
      <c r="K47" s="66"/>
      <c r="L47" s="69">
        <f>+F47+C47</f>
        <v>0</v>
      </c>
      <c r="M47" s="69">
        <f>D47+G47</f>
        <v>0</v>
      </c>
      <c r="N47" s="69">
        <f t="shared" si="246"/>
        <v>0</v>
      </c>
      <c r="O47" s="92"/>
      <c r="P47" s="92"/>
      <c r="Q47" s="92"/>
      <c r="R47" s="92"/>
      <c r="S47" s="92"/>
      <c r="T47" s="92"/>
      <c r="U47" s="92"/>
      <c r="V47" s="70"/>
      <c r="W47" s="70"/>
      <c r="X47" s="69">
        <f t="shared" ref="X47:Z47" si="266">R47+U47</f>
        <v>0</v>
      </c>
      <c r="Y47" s="69">
        <f t="shared" si="266"/>
        <v>0</v>
      </c>
      <c r="Z47" s="69">
        <f t="shared" si="266"/>
        <v>0</v>
      </c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69">
        <f t="shared" ref="AK47:AM47" si="267">AA47+AH47</f>
        <v>0</v>
      </c>
      <c r="AL47" s="69">
        <f t="shared" si="267"/>
        <v>0</v>
      </c>
      <c r="AM47" s="69">
        <f t="shared" si="267"/>
        <v>0</v>
      </c>
      <c r="AN47" s="70"/>
      <c r="AO47" s="70"/>
      <c r="AP47" s="70"/>
      <c r="AQ47" s="70"/>
      <c r="AR47" s="70"/>
      <c r="AS47" s="70"/>
      <c r="AT47" s="70"/>
      <c r="AU47" s="70"/>
      <c r="AV47" s="70"/>
      <c r="AW47" s="69">
        <f t="shared" si="250"/>
        <v>0</v>
      </c>
      <c r="AX47" s="69">
        <f t="shared" si="251"/>
        <v>0</v>
      </c>
      <c r="AY47" s="69">
        <f t="shared" si="252"/>
        <v>0</v>
      </c>
      <c r="AZ47" s="70"/>
      <c r="BA47" s="70"/>
      <c r="BB47" s="70"/>
      <c r="BC47" s="70"/>
      <c r="BD47" s="70"/>
      <c r="BE47" s="70"/>
      <c r="BF47" s="70"/>
      <c r="BG47" s="70"/>
      <c r="BH47" s="70"/>
      <c r="BI47" s="78" t="s">
        <v>135</v>
      </c>
      <c r="BJ47" s="78">
        <v>42402.0</v>
      </c>
      <c r="BK47" s="78">
        <v>25000.0</v>
      </c>
      <c r="BL47" s="69">
        <f t="shared" ref="BL47:BN47" si="268">+BF47+BC47+AZ47+BI47</f>
        <v>27755</v>
      </c>
      <c r="BM47" s="69">
        <f t="shared" si="268"/>
        <v>42402</v>
      </c>
      <c r="BN47" s="69">
        <f t="shared" si="268"/>
        <v>25000</v>
      </c>
      <c r="BO47" s="66"/>
      <c r="BP47" s="66"/>
      <c r="BQ47" s="66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8"/>
      <c r="CE47" s="78"/>
      <c r="CF47" s="78"/>
      <c r="CG47" s="70"/>
      <c r="CH47" s="70"/>
      <c r="CI47" s="70"/>
      <c r="CJ47" s="70"/>
      <c r="CK47" s="70"/>
      <c r="CL47" s="70"/>
      <c r="CM47" s="69">
        <f>+BO47+BU47+BX47+CA47+CG47+BR47</f>
        <v>0</v>
      </c>
      <c r="CN47" s="69">
        <f>BP47+BS47+BV47+BY47+CB47+CE47+CH47+CK47</f>
        <v>0</v>
      </c>
      <c r="CO47" s="69">
        <f>+BQ47+BW47+BZ47+CC47+CI47+BT47</f>
        <v>0</v>
      </c>
      <c r="CP47" s="69"/>
      <c r="CQ47" s="69"/>
      <c r="CR47" s="69"/>
      <c r="CS47" s="70"/>
      <c r="CT47" s="70"/>
      <c r="CU47" s="70"/>
      <c r="CV47" s="70"/>
      <c r="CW47" s="70"/>
      <c r="CX47" s="70"/>
      <c r="CY47" s="70"/>
      <c r="CZ47" s="70"/>
      <c r="DA47" s="70"/>
      <c r="DB47" s="69">
        <f>+CS47+CV47+CY47</f>
        <v>0</v>
      </c>
      <c r="DC47" s="69">
        <f>CT47+CW47+CZ47</f>
        <v>0</v>
      </c>
      <c r="DD47" s="69">
        <f>+CU47+CX47+DA47</f>
        <v>0</v>
      </c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69">
        <f t="shared" si="133"/>
        <v>0</v>
      </c>
      <c r="DX47" s="69">
        <f t="shared" si="255"/>
        <v>0</v>
      </c>
      <c r="DY47" s="69">
        <f t="shared" si="135"/>
        <v>0</v>
      </c>
      <c r="DZ47" s="70"/>
      <c r="EA47" s="70"/>
      <c r="EB47" s="70"/>
      <c r="EC47" s="70"/>
      <c r="ED47" s="70"/>
      <c r="EE47" s="70"/>
      <c r="EF47" s="70"/>
      <c r="EG47" s="75"/>
      <c r="EH47" s="70"/>
      <c r="EI47" s="69">
        <f t="shared" ref="EI47:EK47" si="269">C47+F47+O47+R47+U47+AA47+AH47+AN47+AQ47+AT47+AZ47+BC47+BF47+BI47+BO47+BU47+BX47+CA47+CD47+CG47+CJ47+CS47+CV47+CY47+DE47+DN47+DQ47+DT47+DZ47+EC47+EF47</f>
        <v>27755</v>
      </c>
      <c r="EJ47" s="69">
        <f t="shared" si="269"/>
        <v>42402</v>
      </c>
      <c r="EK47" s="82">
        <f t="shared" si="269"/>
        <v>25000</v>
      </c>
      <c r="EL47" s="88" t="s">
        <v>134</v>
      </c>
      <c r="EM47" s="2"/>
    </row>
    <row r="48" ht="12.75" customHeight="1">
      <c r="A48" s="52" t="s">
        <v>136</v>
      </c>
      <c r="B48" s="53" t="s">
        <v>137</v>
      </c>
      <c r="C48" s="79">
        <f t="shared" ref="C48:AC48" si="270">C49+C50</f>
        <v>35600</v>
      </c>
      <c r="D48" s="56">
        <f t="shared" si="270"/>
        <v>34900</v>
      </c>
      <c r="E48" s="56">
        <f t="shared" si="270"/>
        <v>45000</v>
      </c>
      <c r="F48" s="56">
        <f t="shared" si="270"/>
        <v>0</v>
      </c>
      <c r="G48" s="56">
        <f t="shared" si="270"/>
        <v>0</v>
      </c>
      <c r="H48" s="56">
        <f t="shared" si="270"/>
        <v>0</v>
      </c>
      <c r="I48" s="56">
        <f t="shared" si="270"/>
        <v>0</v>
      </c>
      <c r="J48" s="56">
        <f t="shared" si="270"/>
        <v>0</v>
      </c>
      <c r="K48" s="56">
        <f t="shared" si="270"/>
        <v>0</v>
      </c>
      <c r="L48" s="69">
        <f t="shared" si="270"/>
        <v>35600</v>
      </c>
      <c r="M48" s="69">
        <f t="shared" si="270"/>
        <v>34900</v>
      </c>
      <c r="N48" s="69">
        <f t="shared" si="270"/>
        <v>45000</v>
      </c>
      <c r="O48" s="93">
        <f t="shared" si="270"/>
        <v>0</v>
      </c>
      <c r="P48" s="93">
        <f t="shared" si="270"/>
        <v>0</v>
      </c>
      <c r="Q48" s="93">
        <f t="shared" si="270"/>
        <v>0</v>
      </c>
      <c r="R48" s="93">
        <f t="shared" si="270"/>
        <v>0</v>
      </c>
      <c r="S48" s="93">
        <f t="shared" si="270"/>
        <v>0</v>
      </c>
      <c r="T48" s="93">
        <f t="shared" si="270"/>
        <v>0</v>
      </c>
      <c r="U48" s="93">
        <f t="shared" si="270"/>
        <v>0</v>
      </c>
      <c r="V48" s="69">
        <f t="shared" si="270"/>
        <v>0</v>
      </c>
      <c r="W48" s="69">
        <f t="shared" si="270"/>
        <v>0</v>
      </c>
      <c r="X48" s="69">
        <f t="shared" si="270"/>
        <v>0</v>
      </c>
      <c r="Y48" s="69">
        <f t="shared" si="270"/>
        <v>0</v>
      </c>
      <c r="Z48" s="69">
        <f t="shared" si="270"/>
        <v>0</v>
      </c>
      <c r="AA48" s="69">
        <f t="shared" si="270"/>
        <v>0</v>
      </c>
      <c r="AB48" s="69">
        <f t="shared" si="270"/>
        <v>0</v>
      </c>
      <c r="AC48" s="69">
        <f t="shared" si="270"/>
        <v>0</v>
      </c>
      <c r="AD48" s="69"/>
      <c r="AE48" s="69"/>
      <c r="AF48" s="69"/>
      <c r="AG48" s="69"/>
      <c r="AH48" s="69">
        <f t="shared" ref="AH48:DG48" si="271">AH49+AH50</f>
        <v>0</v>
      </c>
      <c r="AI48" s="69">
        <f t="shared" si="271"/>
        <v>0</v>
      </c>
      <c r="AJ48" s="69">
        <f t="shared" si="271"/>
        <v>0</v>
      </c>
      <c r="AK48" s="69">
        <f t="shared" si="271"/>
        <v>0</v>
      </c>
      <c r="AL48" s="69">
        <f t="shared" si="271"/>
        <v>0</v>
      </c>
      <c r="AM48" s="69">
        <f t="shared" si="271"/>
        <v>0</v>
      </c>
      <c r="AN48" s="69">
        <f t="shared" si="271"/>
        <v>0</v>
      </c>
      <c r="AO48" s="69">
        <f t="shared" si="271"/>
        <v>0</v>
      </c>
      <c r="AP48" s="69">
        <f t="shared" si="271"/>
        <v>0</v>
      </c>
      <c r="AQ48" s="69">
        <f t="shared" si="271"/>
        <v>0</v>
      </c>
      <c r="AR48" s="69">
        <f t="shared" si="271"/>
        <v>0</v>
      </c>
      <c r="AS48" s="69">
        <f t="shared" si="271"/>
        <v>0</v>
      </c>
      <c r="AT48" s="69">
        <f t="shared" si="271"/>
        <v>0</v>
      </c>
      <c r="AU48" s="69">
        <f t="shared" si="271"/>
        <v>0</v>
      </c>
      <c r="AV48" s="69">
        <f t="shared" si="271"/>
        <v>0</v>
      </c>
      <c r="AW48" s="69">
        <f t="shared" si="271"/>
        <v>0</v>
      </c>
      <c r="AX48" s="69">
        <f t="shared" si="271"/>
        <v>0</v>
      </c>
      <c r="AY48" s="69">
        <f t="shared" si="271"/>
        <v>0</v>
      </c>
      <c r="AZ48" s="69">
        <f t="shared" si="271"/>
        <v>0</v>
      </c>
      <c r="BA48" s="69">
        <f t="shared" si="271"/>
        <v>0</v>
      </c>
      <c r="BB48" s="69">
        <f t="shared" si="271"/>
        <v>0</v>
      </c>
      <c r="BC48" s="69">
        <f t="shared" si="271"/>
        <v>0</v>
      </c>
      <c r="BD48" s="69">
        <f t="shared" si="271"/>
        <v>0</v>
      </c>
      <c r="BE48" s="69">
        <f t="shared" si="271"/>
        <v>0</v>
      </c>
      <c r="BF48" s="69">
        <f t="shared" si="271"/>
        <v>0</v>
      </c>
      <c r="BG48" s="69">
        <f t="shared" si="271"/>
        <v>0</v>
      </c>
      <c r="BH48" s="69">
        <f t="shared" si="271"/>
        <v>0</v>
      </c>
      <c r="BI48" s="69">
        <f t="shared" si="271"/>
        <v>0</v>
      </c>
      <c r="BJ48" s="69">
        <f t="shared" si="271"/>
        <v>0</v>
      </c>
      <c r="BK48" s="69">
        <f t="shared" si="271"/>
        <v>0</v>
      </c>
      <c r="BL48" s="69">
        <f t="shared" si="271"/>
        <v>0</v>
      </c>
      <c r="BM48" s="69">
        <f t="shared" si="271"/>
        <v>0</v>
      </c>
      <c r="BN48" s="69">
        <f t="shared" si="271"/>
        <v>0</v>
      </c>
      <c r="BO48" s="56">
        <f t="shared" si="271"/>
        <v>0</v>
      </c>
      <c r="BP48" s="56">
        <f t="shared" si="271"/>
        <v>0</v>
      </c>
      <c r="BQ48" s="56">
        <f t="shared" si="271"/>
        <v>0</v>
      </c>
      <c r="BR48" s="69">
        <f t="shared" si="271"/>
        <v>0</v>
      </c>
      <c r="BS48" s="69">
        <f t="shared" si="271"/>
        <v>0</v>
      </c>
      <c r="BT48" s="69">
        <f t="shared" si="271"/>
        <v>0</v>
      </c>
      <c r="BU48" s="69">
        <f t="shared" si="271"/>
        <v>0</v>
      </c>
      <c r="BV48" s="69">
        <f t="shared" si="271"/>
        <v>0</v>
      </c>
      <c r="BW48" s="69">
        <f t="shared" si="271"/>
        <v>0</v>
      </c>
      <c r="BX48" s="69">
        <f t="shared" si="271"/>
        <v>0</v>
      </c>
      <c r="BY48" s="69">
        <f t="shared" si="271"/>
        <v>0</v>
      </c>
      <c r="BZ48" s="69">
        <f t="shared" si="271"/>
        <v>0</v>
      </c>
      <c r="CA48" s="69">
        <f t="shared" si="271"/>
        <v>0</v>
      </c>
      <c r="CB48" s="69">
        <f t="shared" si="271"/>
        <v>0</v>
      </c>
      <c r="CC48" s="69">
        <f t="shared" si="271"/>
        <v>0</v>
      </c>
      <c r="CD48" s="56">
        <f t="shared" si="271"/>
        <v>0</v>
      </c>
      <c r="CE48" s="56">
        <f t="shared" si="271"/>
        <v>0</v>
      </c>
      <c r="CF48" s="56">
        <f t="shared" si="271"/>
        <v>0</v>
      </c>
      <c r="CG48" s="69">
        <f t="shared" si="271"/>
        <v>0</v>
      </c>
      <c r="CH48" s="69">
        <f t="shared" si="271"/>
        <v>0</v>
      </c>
      <c r="CI48" s="69">
        <f t="shared" si="271"/>
        <v>0</v>
      </c>
      <c r="CJ48" s="69">
        <f t="shared" si="271"/>
        <v>0</v>
      </c>
      <c r="CK48" s="69">
        <f t="shared" si="271"/>
        <v>0</v>
      </c>
      <c r="CL48" s="69">
        <f t="shared" si="271"/>
        <v>0</v>
      </c>
      <c r="CM48" s="69">
        <f t="shared" si="271"/>
        <v>0</v>
      </c>
      <c r="CN48" s="69">
        <f t="shared" si="271"/>
        <v>0</v>
      </c>
      <c r="CO48" s="69">
        <f t="shared" si="271"/>
        <v>0</v>
      </c>
      <c r="CP48" s="69">
        <f t="shared" si="271"/>
        <v>0</v>
      </c>
      <c r="CQ48" s="69">
        <f t="shared" si="271"/>
        <v>0</v>
      </c>
      <c r="CR48" s="69">
        <f t="shared" si="271"/>
        <v>0</v>
      </c>
      <c r="CS48" s="69">
        <f t="shared" si="271"/>
        <v>0</v>
      </c>
      <c r="CT48" s="69">
        <f t="shared" si="271"/>
        <v>0</v>
      </c>
      <c r="CU48" s="69">
        <f t="shared" si="271"/>
        <v>0</v>
      </c>
      <c r="CV48" s="69">
        <f t="shared" si="271"/>
        <v>0</v>
      </c>
      <c r="CW48" s="69">
        <f t="shared" si="271"/>
        <v>0</v>
      </c>
      <c r="CX48" s="69">
        <f t="shared" si="271"/>
        <v>0</v>
      </c>
      <c r="CY48" s="69">
        <f t="shared" si="271"/>
        <v>0</v>
      </c>
      <c r="CZ48" s="69">
        <f t="shared" si="271"/>
        <v>4055</v>
      </c>
      <c r="DA48" s="69">
        <f t="shared" si="271"/>
        <v>0</v>
      </c>
      <c r="DB48" s="69">
        <f t="shared" si="271"/>
        <v>0</v>
      </c>
      <c r="DC48" s="69">
        <f t="shared" si="271"/>
        <v>4055</v>
      </c>
      <c r="DD48" s="69">
        <f t="shared" si="271"/>
        <v>0</v>
      </c>
      <c r="DE48" s="69">
        <f t="shared" si="271"/>
        <v>0</v>
      </c>
      <c r="DF48" s="69">
        <f t="shared" si="271"/>
        <v>0</v>
      </c>
      <c r="DG48" s="69">
        <f t="shared" si="271"/>
        <v>0</v>
      </c>
      <c r="DH48" s="69"/>
      <c r="DI48" s="69"/>
      <c r="DJ48" s="69"/>
      <c r="DK48" s="69"/>
      <c r="DL48" s="69"/>
      <c r="DM48" s="69"/>
      <c r="DN48" s="69">
        <f t="shared" ref="DN48:DV48" si="272">DN49+DN50</f>
        <v>0</v>
      </c>
      <c r="DO48" s="69">
        <f t="shared" si="272"/>
        <v>0</v>
      </c>
      <c r="DP48" s="69">
        <f t="shared" si="272"/>
        <v>0</v>
      </c>
      <c r="DQ48" s="69">
        <f t="shared" si="272"/>
        <v>0</v>
      </c>
      <c r="DR48" s="69">
        <f t="shared" si="272"/>
        <v>0</v>
      </c>
      <c r="DS48" s="69">
        <f t="shared" si="272"/>
        <v>0</v>
      </c>
      <c r="DT48" s="69">
        <f t="shared" si="272"/>
        <v>0</v>
      </c>
      <c r="DU48" s="69">
        <f t="shared" si="272"/>
        <v>0</v>
      </c>
      <c r="DV48" s="69">
        <f t="shared" si="272"/>
        <v>0</v>
      </c>
      <c r="DW48" s="69">
        <f t="shared" si="133"/>
        <v>0</v>
      </c>
      <c r="DX48" s="69">
        <f>DX49+DX50</f>
        <v>0</v>
      </c>
      <c r="DY48" s="69">
        <f t="shared" si="135"/>
        <v>0</v>
      </c>
      <c r="DZ48" s="69">
        <f t="shared" ref="DZ48:EK48" si="273">DZ49+DZ50</f>
        <v>0</v>
      </c>
      <c r="EA48" s="69">
        <f t="shared" si="273"/>
        <v>0</v>
      </c>
      <c r="EB48" s="69">
        <f t="shared" si="273"/>
        <v>0</v>
      </c>
      <c r="EC48" s="69">
        <f t="shared" si="273"/>
        <v>0</v>
      </c>
      <c r="ED48" s="69">
        <f t="shared" si="273"/>
        <v>0</v>
      </c>
      <c r="EE48" s="69">
        <f t="shared" si="273"/>
        <v>0</v>
      </c>
      <c r="EF48" s="69">
        <f t="shared" si="273"/>
        <v>0</v>
      </c>
      <c r="EG48" s="81">
        <f t="shared" si="273"/>
        <v>0</v>
      </c>
      <c r="EH48" s="69">
        <f t="shared" si="273"/>
        <v>0</v>
      </c>
      <c r="EI48" s="69">
        <f t="shared" si="273"/>
        <v>35600</v>
      </c>
      <c r="EJ48" s="69">
        <f t="shared" si="273"/>
        <v>38955</v>
      </c>
      <c r="EK48" s="82">
        <f t="shared" si="273"/>
        <v>45000</v>
      </c>
      <c r="EL48" s="88" t="s">
        <v>137</v>
      </c>
      <c r="EM48" s="2"/>
    </row>
    <row r="49" ht="12.75" customHeight="1">
      <c r="A49" s="63" t="s">
        <v>138</v>
      </c>
      <c r="B49" s="64" t="s">
        <v>139</v>
      </c>
      <c r="C49" s="89">
        <v>35600.0</v>
      </c>
      <c r="D49" s="71">
        <v>34900.0</v>
      </c>
      <c r="E49" s="66">
        <v>45000.0</v>
      </c>
      <c r="F49" s="66"/>
      <c r="G49" s="66"/>
      <c r="H49" s="66"/>
      <c r="I49" s="66"/>
      <c r="J49" s="66"/>
      <c r="K49" s="66"/>
      <c r="L49" s="69">
        <f>+F49+C49+I49</f>
        <v>35600</v>
      </c>
      <c r="M49" s="69">
        <f t="shared" ref="M49:M50" si="280">D49+G49</f>
        <v>34900</v>
      </c>
      <c r="N49" s="69">
        <f t="shared" ref="N49:N50" si="281">+H49+E49</f>
        <v>45000</v>
      </c>
      <c r="O49" s="92"/>
      <c r="P49" s="92"/>
      <c r="Q49" s="92"/>
      <c r="R49" s="92"/>
      <c r="S49" s="92"/>
      <c r="T49" s="92"/>
      <c r="U49" s="92"/>
      <c r="V49" s="70"/>
      <c r="W49" s="70"/>
      <c r="X49" s="69">
        <f t="shared" ref="X49:Z49" si="274">R49+U49</f>
        <v>0</v>
      </c>
      <c r="Y49" s="69">
        <f t="shared" si="274"/>
        <v>0</v>
      </c>
      <c r="Z49" s="69">
        <f t="shared" si="274"/>
        <v>0</v>
      </c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69">
        <f t="shared" ref="AK49:AM49" si="275">AA49+AH49</f>
        <v>0</v>
      </c>
      <c r="AL49" s="69">
        <f t="shared" si="275"/>
        <v>0</v>
      </c>
      <c r="AM49" s="69">
        <f t="shared" si="275"/>
        <v>0</v>
      </c>
      <c r="AN49" s="70"/>
      <c r="AO49" s="70"/>
      <c r="AP49" s="70"/>
      <c r="AQ49" s="70"/>
      <c r="AR49" s="70"/>
      <c r="AS49" s="70"/>
      <c r="AT49" s="70"/>
      <c r="AU49" s="70"/>
      <c r="AV49" s="70"/>
      <c r="AW49" s="69">
        <f t="shared" ref="AW49:AW50" si="284">+AT49+AR49+AN49</f>
        <v>0</v>
      </c>
      <c r="AX49" s="69">
        <f t="shared" ref="AX49:AX50" si="285">+AU49+AO49+AR49</f>
        <v>0</v>
      </c>
      <c r="AY49" s="69">
        <f t="shared" ref="AY49:AY50" si="286">+AV49+AR49+AP49</f>
        <v>0</v>
      </c>
      <c r="AZ49" s="70"/>
      <c r="BA49" s="70"/>
      <c r="BB49" s="70"/>
      <c r="BC49" s="70"/>
      <c r="BD49" s="70"/>
      <c r="BE49" s="70"/>
      <c r="BF49" s="70"/>
      <c r="BG49" s="70"/>
      <c r="BH49" s="70"/>
      <c r="BI49" s="69"/>
      <c r="BJ49" s="69"/>
      <c r="BK49" s="69"/>
      <c r="BL49" s="69">
        <f t="shared" ref="BL49:BN49" si="276">+BF49+BC49+AZ49+BI49</f>
        <v>0</v>
      </c>
      <c r="BM49" s="69">
        <f t="shared" si="276"/>
        <v>0</v>
      </c>
      <c r="BN49" s="69">
        <f t="shared" si="276"/>
        <v>0</v>
      </c>
      <c r="BO49" s="66"/>
      <c r="BP49" s="66"/>
      <c r="BQ49" s="66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8"/>
      <c r="CE49" s="78"/>
      <c r="CF49" s="78"/>
      <c r="CG49" s="70"/>
      <c r="CH49" s="70"/>
      <c r="CI49" s="70"/>
      <c r="CJ49" s="70"/>
      <c r="CK49" s="70"/>
      <c r="CL49" s="70"/>
      <c r="CM49" s="69">
        <f t="shared" ref="CM49:CO49" si="277">BO49+BR49+BU49+BX49+CA49+CD49+CG49+CJ49</f>
        <v>0</v>
      </c>
      <c r="CN49" s="69">
        <f t="shared" si="277"/>
        <v>0</v>
      </c>
      <c r="CO49" s="69">
        <f t="shared" si="277"/>
        <v>0</v>
      </c>
      <c r="CP49" s="69"/>
      <c r="CQ49" s="69"/>
      <c r="CR49" s="69"/>
      <c r="CS49" s="70"/>
      <c r="CT49" s="70"/>
      <c r="CU49" s="70"/>
      <c r="CV49" s="70"/>
      <c r="CW49" s="70"/>
      <c r="CX49" s="70"/>
      <c r="CY49" s="70"/>
      <c r="CZ49" s="70"/>
      <c r="DA49" s="70"/>
      <c r="DB49" s="69">
        <f t="shared" ref="DB49:DD49" si="278">CS49+CV49+CY49</f>
        <v>0</v>
      </c>
      <c r="DC49" s="69">
        <f t="shared" si="278"/>
        <v>0</v>
      </c>
      <c r="DD49" s="69">
        <f t="shared" si="278"/>
        <v>0</v>
      </c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69">
        <f t="shared" si="133"/>
        <v>0</v>
      </c>
      <c r="DX49" s="69">
        <f t="shared" ref="DX49:DX50" si="290">DF49+DO49+DR49+DU49</f>
        <v>0</v>
      </c>
      <c r="DY49" s="69">
        <f t="shared" si="135"/>
        <v>0</v>
      </c>
      <c r="DZ49" s="70"/>
      <c r="EA49" s="70"/>
      <c r="EB49" s="70"/>
      <c r="EC49" s="70"/>
      <c r="ED49" s="70"/>
      <c r="EE49" s="70"/>
      <c r="EF49" s="70"/>
      <c r="EG49" s="75"/>
      <c r="EH49" s="70"/>
      <c r="EI49" s="70">
        <f t="shared" ref="EI49:EK49" si="279">C49+F49+O49+R49+U49+AA49+AH49+AN49+AQ49+AT49+AZ49+BC49+BF49+BI49+BO49+BU49+BX49+CA49+CD49+CG49+CJ49+CS49+CV49+CY49+DE49+DN49+DQ49+DT49+DZ49+EC49+EF49+BR49+DH49+I49+CP49+AE49</f>
        <v>35600</v>
      </c>
      <c r="EJ49" s="70">
        <f t="shared" si="279"/>
        <v>34900</v>
      </c>
      <c r="EK49" s="76">
        <f t="shared" si="279"/>
        <v>45000</v>
      </c>
      <c r="EL49" s="77" t="s">
        <v>139</v>
      </c>
      <c r="EM49" s="2"/>
    </row>
    <row r="50" ht="12.75" customHeight="1">
      <c r="A50" s="63" t="s">
        <v>140</v>
      </c>
      <c r="B50" s="64">
        <v>4219.0</v>
      </c>
      <c r="C50" s="65"/>
      <c r="D50" s="66"/>
      <c r="E50" s="66"/>
      <c r="F50" s="66"/>
      <c r="G50" s="66"/>
      <c r="H50" s="66"/>
      <c r="I50" s="66"/>
      <c r="J50" s="66"/>
      <c r="K50" s="66"/>
      <c r="L50" s="69">
        <f>+F50+C50</f>
        <v>0</v>
      </c>
      <c r="M50" s="69">
        <f t="shared" si="280"/>
        <v>0</v>
      </c>
      <c r="N50" s="69">
        <f t="shared" si="281"/>
        <v>0</v>
      </c>
      <c r="O50" s="92"/>
      <c r="P50" s="92"/>
      <c r="Q50" s="92"/>
      <c r="R50" s="92"/>
      <c r="S50" s="92"/>
      <c r="T50" s="92"/>
      <c r="U50" s="92"/>
      <c r="V50" s="70"/>
      <c r="W50" s="70"/>
      <c r="X50" s="69">
        <f t="shared" ref="X50:Z50" si="282">R50+U50</f>
        <v>0</v>
      </c>
      <c r="Y50" s="69">
        <f t="shared" si="282"/>
        <v>0</v>
      </c>
      <c r="Z50" s="69">
        <f t="shared" si="282"/>
        <v>0</v>
      </c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69">
        <f t="shared" ref="AK50:AM50" si="283">AA50+AH50</f>
        <v>0</v>
      </c>
      <c r="AL50" s="69">
        <f t="shared" si="283"/>
        <v>0</v>
      </c>
      <c r="AM50" s="69">
        <f t="shared" si="283"/>
        <v>0</v>
      </c>
      <c r="AN50" s="70"/>
      <c r="AO50" s="70"/>
      <c r="AP50" s="70"/>
      <c r="AQ50" s="70"/>
      <c r="AR50" s="70"/>
      <c r="AS50" s="70"/>
      <c r="AT50" s="70"/>
      <c r="AU50" s="70"/>
      <c r="AV50" s="70"/>
      <c r="AW50" s="69">
        <f t="shared" si="284"/>
        <v>0</v>
      </c>
      <c r="AX50" s="69">
        <f t="shared" si="285"/>
        <v>0</v>
      </c>
      <c r="AY50" s="69">
        <f t="shared" si="286"/>
        <v>0</v>
      </c>
      <c r="AZ50" s="70"/>
      <c r="BA50" s="70"/>
      <c r="BB50" s="70"/>
      <c r="BC50" s="70"/>
      <c r="BD50" s="70"/>
      <c r="BE50" s="70"/>
      <c r="BF50" s="70"/>
      <c r="BG50" s="70"/>
      <c r="BH50" s="70"/>
      <c r="BI50" s="69"/>
      <c r="BJ50" s="69"/>
      <c r="BK50" s="69"/>
      <c r="BL50" s="69">
        <f t="shared" ref="BL50:BN50" si="287">+BF50+BC50+AZ50+BI50</f>
        <v>0</v>
      </c>
      <c r="BM50" s="69">
        <f t="shared" si="287"/>
        <v>0</v>
      </c>
      <c r="BN50" s="69">
        <f t="shared" si="287"/>
        <v>0</v>
      </c>
      <c r="BO50" s="66"/>
      <c r="BP50" s="66"/>
      <c r="BQ50" s="66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8"/>
      <c r="CE50" s="78"/>
      <c r="CF50" s="78"/>
      <c r="CG50" s="70"/>
      <c r="CH50" s="70"/>
      <c r="CI50" s="70"/>
      <c r="CJ50" s="70"/>
      <c r="CK50" s="70"/>
      <c r="CL50" s="70"/>
      <c r="CM50" s="69">
        <f t="shared" ref="CM50:CO50" si="288">BO50+BR50+BU50+BX50+CA50+CD50+CG50+CJ50</f>
        <v>0</v>
      </c>
      <c r="CN50" s="69">
        <f t="shared" si="288"/>
        <v>0</v>
      </c>
      <c r="CO50" s="69">
        <f t="shared" si="288"/>
        <v>0</v>
      </c>
      <c r="CP50" s="69"/>
      <c r="CQ50" s="69"/>
      <c r="CR50" s="69"/>
      <c r="CS50" s="70"/>
      <c r="CT50" s="70"/>
      <c r="CU50" s="70"/>
      <c r="CV50" s="70"/>
      <c r="CW50" s="70"/>
      <c r="CX50" s="70"/>
      <c r="CY50" s="67"/>
      <c r="CZ50" s="71">
        <v>4055.0</v>
      </c>
      <c r="DA50" s="70"/>
      <c r="DB50" s="69">
        <f t="shared" ref="DB50:DD50" si="289">CS50+CV50+CY50</f>
        <v>0</v>
      </c>
      <c r="DC50" s="69">
        <f t="shared" si="289"/>
        <v>4055</v>
      </c>
      <c r="DD50" s="69">
        <f t="shared" si="289"/>
        <v>0</v>
      </c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67"/>
      <c r="DS50" s="70"/>
      <c r="DT50" s="70"/>
      <c r="DU50" s="70"/>
      <c r="DV50" s="70"/>
      <c r="DW50" s="69">
        <f t="shared" si="133"/>
        <v>0</v>
      </c>
      <c r="DX50" s="69">
        <f t="shared" si="290"/>
        <v>0</v>
      </c>
      <c r="DY50" s="69">
        <f t="shared" si="135"/>
        <v>0</v>
      </c>
      <c r="DZ50" s="70"/>
      <c r="EA50" s="70"/>
      <c r="EB50" s="70"/>
      <c r="EC50" s="70"/>
      <c r="ED50" s="70"/>
      <c r="EE50" s="70"/>
      <c r="EF50" s="70"/>
      <c r="EG50" s="75"/>
      <c r="EH50" s="70"/>
      <c r="EI50" s="70">
        <f t="shared" ref="EI50:EK50" si="291">C50+F50+O50+R50+U50+AA50+AH50+AN50+AQ50+AT50+AZ50+BC50+BF50+BI50+BO50+BU50+BX50+CA50+CD50+CG50+CJ50+CS50+CV50+CY50+DE50+DN50+DQ50+DT50+DZ50+EC50+EF50+BR50+DH50+I50+CP50+AE50</f>
        <v>0</v>
      </c>
      <c r="EJ50" s="70">
        <f t="shared" si="291"/>
        <v>4055</v>
      </c>
      <c r="EK50" s="76">
        <f t="shared" si="291"/>
        <v>0</v>
      </c>
      <c r="EL50" s="77"/>
      <c r="EM50" s="2"/>
    </row>
    <row r="51" ht="12.75" customHeight="1">
      <c r="A51" s="52" t="s">
        <v>141</v>
      </c>
      <c r="B51" s="53" t="s">
        <v>142</v>
      </c>
      <c r="C51" s="79" t="str">
        <f t="shared" ref="C51:AC51" si="292">C53</f>
        <v/>
      </c>
      <c r="D51" s="56" t="str">
        <f t="shared" si="292"/>
        <v/>
      </c>
      <c r="E51" s="56" t="str">
        <f t="shared" si="292"/>
        <v/>
      </c>
      <c r="F51" s="56" t="str">
        <f t="shared" si="292"/>
        <v/>
      </c>
      <c r="G51" s="56" t="str">
        <f t="shared" si="292"/>
        <v/>
      </c>
      <c r="H51" s="56" t="str">
        <f t="shared" si="292"/>
        <v/>
      </c>
      <c r="I51" s="56" t="str">
        <f t="shared" si="292"/>
        <v/>
      </c>
      <c r="J51" s="56" t="str">
        <f t="shared" si="292"/>
        <v/>
      </c>
      <c r="K51" s="56" t="str">
        <f t="shared" si="292"/>
        <v/>
      </c>
      <c r="L51" s="69">
        <f t="shared" si="292"/>
        <v>0</v>
      </c>
      <c r="M51" s="69">
        <f t="shared" si="292"/>
        <v>0</v>
      </c>
      <c r="N51" s="69">
        <f t="shared" si="292"/>
        <v>0</v>
      </c>
      <c r="O51" s="93" t="str">
        <f t="shared" si="292"/>
        <v/>
      </c>
      <c r="P51" s="93" t="str">
        <f t="shared" si="292"/>
        <v/>
      </c>
      <c r="Q51" s="93" t="str">
        <f t="shared" si="292"/>
        <v/>
      </c>
      <c r="R51" s="93" t="str">
        <f t="shared" si="292"/>
        <v/>
      </c>
      <c r="S51" s="93" t="str">
        <f t="shared" si="292"/>
        <v/>
      </c>
      <c r="T51" s="93" t="str">
        <f t="shared" si="292"/>
        <v/>
      </c>
      <c r="U51" s="93" t="str">
        <f t="shared" si="292"/>
        <v/>
      </c>
      <c r="V51" s="69" t="str">
        <f t="shared" si="292"/>
        <v/>
      </c>
      <c r="W51" s="69" t="str">
        <f t="shared" si="292"/>
        <v/>
      </c>
      <c r="X51" s="69">
        <f t="shared" si="292"/>
        <v>0</v>
      </c>
      <c r="Y51" s="69">
        <f t="shared" si="292"/>
        <v>0</v>
      </c>
      <c r="Z51" s="69">
        <f t="shared" si="292"/>
        <v>0</v>
      </c>
      <c r="AA51" s="69" t="str">
        <f t="shared" si="292"/>
        <v/>
      </c>
      <c r="AB51" s="69" t="str">
        <f t="shared" si="292"/>
        <v/>
      </c>
      <c r="AC51" s="69" t="str">
        <f t="shared" si="292"/>
        <v/>
      </c>
      <c r="AD51" s="69"/>
      <c r="AE51" s="69"/>
      <c r="AF51" s="69"/>
      <c r="AG51" s="69"/>
      <c r="AH51" s="69" t="str">
        <f t="shared" ref="AH51:DG51" si="293">AH53</f>
        <v/>
      </c>
      <c r="AI51" s="69" t="str">
        <f t="shared" si="293"/>
        <v/>
      </c>
      <c r="AJ51" s="69" t="str">
        <f t="shared" si="293"/>
        <v/>
      </c>
      <c r="AK51" s="69">
        <f t="shared" si="293"/>
        <v>0</v>
      </c>
      <c r="AL51" s="69">
        <f t="shared" si="293"/>
        <v>0</v>
      </c>
      <c r="AM51" s="69">
        <f t="shared" si="293"/>
        <v>0</v>
      </c>
      <c r="AN51" s="69" t="str">
        <f t="shared" si="293"/>
        <v/>
      </c>
      <c r="AO51" s="69" t="str">
        <f t="shared" si="293"/>
        <v/>
      </c>
      <c r="AP51" s="69" t="str">
        <f t="shared" si="293"/>
        <v/>
      </c>
      <c r="AQ51" s="69" t="str">
        <f t="shared" si="293"/>
        <v/>
      </c>
      <c r="AR51" s="69" t="str">
        <f t="shared" si="293"/>
        <v/>
      </c>
      <c r="AS51" s="69" t="str">
        <f t="shared" si="293"/>
        <v/>
      </c>
      <c r="AT51" s="69" t="str">
        <f t="shared" si="293"/>
        <v/>
      </c>
      <c r="AU51" s="69" t="str">
        <f t="shared" si="293"/>
        <v/>
      </c>
      <c r="AV51" s="69" t="str">
        <f t="shared" si="293"/>
        <v/>
      </c>
      <c r="AW51" s="69">
        <f t="shared" si="293"/>
        <v>0</v>
      </c>
      <c r="AX51" s="69">
        <f t="shared" si="293"/>
        <v>0</v>
      </c>
      <c r="AY51" s="69">
        <f t="shared" si="293"/>
        <v>0</v>
      </c>
      <c r="AZ51" s="69" t="str">
        <f t="shared" si="293"/>
        <v/>
      </c>
      <c r="BA51" s="69" t="str">
        <f t="shared" si="293"/>
        <v/>
      </c>
      <c r="BB51" s="69" t="str">
        <f t="shared" si="293"/>
        <v/>
      </c>
      <c r="BC51" s="69" t="str">
        <f t="shared" si="293"/>
        <v/>
      </c>
      <c r="BD51" s="69" t="str">
        <f t="shared" si="293"/>
        <v/>
      </c>
      <c r="BE51" s="69" t="str">
        <f t="shared" si="293"/>
        <v/>
      </c>
      <c r="BF51" s="69" t="str">
        <f t="shared" si="293"/>
        <v/>
      </c>
      <c r="BG51" s="69" t="str">
        <f t="shared" si="293"/>
        <v/>
      </c>
      <c r="BH51" s="69" t="str">
        <f t="shared" si="293"/>
        <v/>
      </c>
      <c r="BI51" s="69" t="str">
        <f t="shared" si="293"/>
        <v/>
      </c>
      <c r="BJ51" s="69" t="str">
        <f t="shared" si="293"/>
        <v/>
      </c>
      <c r="BK51" s="69" t="str">
        <f t="shared" si="293"/>
        <v/>
      </c>
      <c r="BL51" s="69">
        <f t="shared" si="293"/>
        <v>0</v>
      </c>
      <c r="BM51" s="69">
        <f t="shared" si="293"/>
        <v>0</v>
      </c>
      <c r="BN51" s="69">
        <f t="shared" si="293"/>
        <v>0</v>
      </c>
      <c r="BO51" s="56" t="str">
        <f t="shared" si="293"/>
        <v/>
      </c>
      <c r="BP51" s="56" t="str">
        <f t="shared" si="293"/>
        <v/>
      </c>
      <c r="BQ51" s="56" t="str">
        <f t="shared" si="293"/>
        <v/>
      </c>
      <c r="BR51" s="69" t="str">
        <f t="shared" si="293"/>
        <v/>
      </c>
      <c r="BS51" s="69" t="str">
        <f t="shared" si="293"/>
        <v/>
      </c>
      <c r="BT51" s="69" t="str">
        <f t="shared" si="293"/>
        <v/>
      </c>
      <c r="BU51" s="69" t="str">
        <f t="shared" si="293"/>
        <v/>
      </c>
      <c r="BV51" s="69" t="str">
        <f t="shared" si="293"/>
        <v/>
      </c>
      <c r="BW51" s="69" t="str">
        <f t="shared" si="293"/>
        <v/>
      </c>
      <c r="BX51" s="69" t="str">
        <f t="shared" si="293"/>
        <v/>
      </c>
      <c r="BY51" s="69" t="str">
        <f t="shared" si="293"/>
        <v/>
      </c>
      <c r="BZ51" s="69" t="str">
        <f t="shared" si="293"/>
        <v/>
      </c>
      <c r="CA51" s="69" t="str">
        <f t="shared" si="293"/>
        <v/>
      </c>
      <c r="CB51" s="69" t="str">
        <f t="shared" si="293"/>
        <v/>
      </c>
      <c r="CC51" s="69" t="str">
        <f t="shared" si="293"/>
        <v/>
      </c>
      <c r="CD51" s="56" t="str">
        <f t="shared" si="293"/>
        <v/>
      </c>
      <c r="CE51" s="56" t="str">
        <f t="shared" si="293"/>
        <v/>
      </c>
      <c r="CF51" s="56" t="str">
        <f t="shared" si="293"/>
        <v/>
      </c>
      <c r="CG51" s="69" t="str">
        <f t="shared" si="293"/>
        <v/>
      </c>
      <c r="CH51" s="69" t="str">
        <f t="shared" si="293"/>
        <v/>
      </c>
      <c r="CI51" s="69" t="str">
        <f t="shared" si="293"/>
        <v/>
      </c>
      <c r="CJ51" s="69" t="str">
        <f t="shared" si="293"/>
        <v/>
      </c>
      <c r="CK51" s="69" t="str">
        <f t="shared" si="293"/>
        <v/>
      </c>
      <c r="CL51" s="69" t="str">
        <f t="shared" si="293"/>
        <v/>
      </c>
      <c r="CM51" s="69">
        <f t="shared" si="293"/>
        <v>0</v>
      </c>
      <c r="CN51" s="69">
        <f t="shared" si="293"/>
        <v>0</v>
      </c>
      <c r="CO51" s="69">
        <f t="shared" si="293"/>
        <v>0</v>
      </c>
      <c r="CP51" s="69" t="str">
        <f t="shared" si="293"/>
        <v/>
      </c>
      <c r="CQ51" s="69" t="str">
        <f t="shared" si="293"/>
        <v/>
      </c>
      <c r="CR51" s="69" t="str">
        <f t="shared" si="293"/>
        <v/>
      </c>
      <c r="CS51" s="69" t="str">
        <f t="shared" si="293"/>
        <v/>
      </c>
      <c r="CT51" s="69" t="str">
        <f t="shared" si="293"/>
        <v/>
      </c>
      <c r="CU51" s="69" t="str">
        <f t="shared" si="293"/>
        <v/>
      </c>
      <c r="CV51" s="69" t="str">
        <f t="shared" si="293"/>
        <v/>
      </c>
      <c r="CW51" s="69" t="str">
        <f t="shared" si="293"/>
        <v/>
      </c>
      <c r="CX51" s="69" t="str">
        <f t="shared" si="293"/>
        <v/>
      </c>
      <c r="CY51" s="69" t="str">
        <f t="shared" si="293"/>
        <v/>
      </c>
      <c r="CZ51" s="69" t="str">
        <f t="shared" si="293"/>
        <v/>
      </c>
      <c r="DA51" s="69" t="str">
        <f t="shared" si="293"/>
        <v/>
      </c>
      <c r="DB51" s="69">
        <f t="shared" si="293"/>
        <v>0</v>
      </c>
      <c r="DC51" s="69">
        <f t="shared" si="293"/>
        <v>0</v>
      </c>
      <c r="DD51" s="69">
        <f t="shared" si="293"/>
        <v>0</v>
      </c>
      <c r="DE51" s="69" t="str">
        <f t="shared" si="293"/>
        <v/>
      </c>
      <c r="DF51" s="69" t="str">
        <f t="shared" si="293"/>
        <v/>
      </c>
      <c r="DG51" s="69" t="str">
        <f t="shared" si="293"/>
        <v/>
      </c>
      <c r="DH51" s="69"/>
      <c r="DI51" s="69"/>
      <c r="DJ51" s="69"/>
      <c r="DK51" s="69"/>
      <c r="DL51" s="69"/>
      <c r="DM51" s="69"/>
      <c r="DN51" s="69" t="str">
        <f t="shared" ref="DN51:DP51" si="294">DN53</f>
        <v/>
      </c>
      <c r="DO51" s="69" t="str">
        <f t="shared" si="294"/>
        <v/>
      </c>
      <c r="DP51" s="69" t="str">
        <f t="shared" si="294"/>
        <v/>
      </c>
      <c r="DQ51" s="69">
        <f t="shared" ref="DQ51:DR51" si="295">DQ52+DQ53</f>
        <v>0</v>
      </c>
      <c r="DR51" s="69">
        <f t="shared" si="295"/>
        <v>0</v>
      </c>
      <c r="DS51" s="69" t="str">
        <f t="shared" ref="DS51:DV51" si="296">DS53</f>
        <v/>
      </c>
      <c r="DT51" s="69" t="str">
        <f t="shared" si="296"/>
        <v/>
      </c>
      <c r="DU51" s="69" t="str">
        <f t="shared" si="296"/>
        <v/>
      </c>
      <c r="DV51" s="69" t="str">
        <f t="shared" si="296"/>
        <v/>
      </c>
      <c r="DW51" s="69">
        <f t="shared" si="133"/>
        <v>0</v>
      </c>
      <c r="DX51" s="69">
        <f>DX53+DX52</f>
        <v>0</v>
      </c>
      <c r="DY51" s="69">
        <f t="shared" si="135"/>
        <v>0</v>
      </c>
      <c r="DZ51" s="69" t="str">
        <f t="shared" ref="DZ51:EH51" si="297">DZ53</f>
        <v/>
      </c>
      <c r="EA51" s="69" t="str">
        <f t="shared" si="297"/>
        <v/>
      </c>
      <c r="EB51" s="69" t="str">
        <f t="shared" si="297"/>
        <v/>
      </c>
      <c r="EC51" s="69" t="str">
        <f t="shared" si="297"/>
        <v/>
      </c>
      <c r="ED51" s="69" t="str">
        <f t="shared" si="297"/>
        <v/>
      </c>
      <c r="EE51" s="69" t="str">
        <f t="shared" si="297"/>
        <v/>
      </c>
      <c r="EF51" s="69" t="str">
        <f t="shared" si="297"/>
        <v/>
      </c>
      <c r="EG51" s="81" t="str">
        <f t="shared" si="297"/>
        <v/>
      </c>
      <c r="EH51" s="69" t="str">
        <f t="shared" si="297"/>
        <v/>
      </c>
      <c r="EI51" s="69"/>
      <c r="EJ51" s="69">
        <f>D51+G51+P51+S51+V51+AB51+AI51+AO51+AR51+AU51+BA51+BD51+BG51+BJ51+BP51+BV51+BY51+CB51+CE51+CH51+CK51+CT51+CW51+CZ51+DF51+DO51+DR51+DU51+EA51+ED51+EG51+BS51+DI51+J51+CQ51</f>
        <v>0</v>
      </c>
      <c r="EK51" s="82">
        <f>EK53+EK52</f>
        <v>0</v>
      </c>
      <c r="EL51" s="88" t="s">
        <v>142</v>
      </c>
      <c r="EM51" s="2"/>
    </row>
    <row r="52" ht="12.75" customHeight="1">
      <c r="A52" s="63" t="s">
        <v>143</v>
      </c>
      <c r="B52" s="64" t="s">
        <v>144</v>
      </c>
      <c r="C52" s="65"/>
      <c r="D52" s="66"/>
      <c r="E52" s="66"/>
      <c r="F52" s="66"/>
      <c r="G52" s="66"/>
      <c r="H52" s="66"/>
      <c r="I52" s="66"/>
      <c r="J52" s="66"/>
      <c r="K52" s="66"/>
      <c r="L52" s="69"/>
      <c r="M52" s="69"/>
      <c r="N52" s="69">
        <f t="shared" ref="N52:N56" si="300">+H52+E52</f>
        <v>0</v>
      </c>
      <c r="O52" s="70"/>
      <c r="P52" s="70"/>
      <c r="Q52" s="70"/>
      <c r="R52" s="70"/>
      <c r="S52" s="70"/>
      <c r="T52" s="70"/>
      <c r="U52" s="70"/>
      <c r="V52" s="70"/>
      <c r="W52" s="70"/>
      <c r="X52" s="69"/>
      <c r="Y52" s="69"/>
      <c r="Z52" s="69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69"/>
      <c r="AL52" s="69"/>
      <c r="AM52" s="69"/>
      <c r="AN52" s="70"/>
      <c r="AO52" s="70"/>
      <c r="AP52" s="70"/>
      <c r="AQ52" s="70"/>
      <c r="AR52" s="70"/>
      <c r="AS52" s="70"/>
      <c r="AT52" s="70"/>
      <c r="AU52" s="70"/>
      <c r="AV52" s="70"/>
      <c r="AW52" s="69">
        <f t="shared" ref="AW52:AW56" si="303">+AT52+AR52+AN52</f>
        <v>0</v>
      </c>
      <c r="AX52" s="69">
        <f t="shared" ref="AX52:AX56" si="304">+AU52+AO52+AR52</f>
        <v>0</v>
      </c>
      <c r="AY52" s="69">
        <f t="shared" ref="AY52:AY56" si="305">+AV52+AR52+AP52</f>
        <v>0</v>
      </c>
      <c r="AZ52" s="70"/>
      <c r="BA52" s="70"/>
      <c r="BB52" s="70"/>
      <c r="BC52" s="70"/>
      <c r="BD52" s="70"/>
      <c r="BE52" s="70"/>
      <c r="BF52" s="70"/>
      <c r="BG52" s="70"/>
      <c r="BH52" s="70"/>
      <c r="BI52" s="69"/>
      <c r="BJ52" s="69"/>
      <c r="BK52" s="69"/>
      <c r="BL52" s="69"/>
      <c r="BM52" s="69"/>
      <c r="BN52" s="69">
        <f>+BH52+BE52+BB52+BK52</f>
        <v>0</v>
      </c>
      <c r="BO52" s="66"/>
      <c r="BP52" s="66"/>
      <c r="BQ52" s="66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8"/>
      <c r="CE52" s="78"/>
      <c r="CF52" s="78"/>
      <c r="CG52" s="70"/>
      <c r="CH52" s="70"/>
      <c r="CI52" s="70"/>
      <c r="CJ52" s="70"/>
      <c r="CK52" s="70"/>
      <c r="CL52" s="70"/>
      <c r="CM52" s="69">
        <f t="shared" ref="CM52:CO52" si="298">BO52+BR52+BU52+BX52+CA52+CD52+CG52+CJ52</f>
        <v>0</v>
      </c>
      <c r="CN52" s="69">
        <f t="shared" si="298"/>
        <v>0</v>
      </c>
      <c r="CO52" s="69">
        <f t="shared" si="298"/>
        <v>0</v>
      </c>
      <c r="CP52" s="69"/>
      <c r="CQ52" s="69"/>
      <c r="CR52" s="69"/>
      <c r="CS52" s="70"/>
      <c r="CT52" s="70"/>
      <c r="CU52" s="70"/>
      <c r="CV52" s="70"/>
      <c r="CW52" s="70"/>
      <c r="CX52" s="70"/>
      <c r="CY52" s="70"/>
      <c r="CZ52" s="70"/>
      <c r="DA52" s="70"/>
      <c r="DB52" s="69"/>
      <c r="DC52" s="69"/>
      <c r="DD52" s="69">
        <f>CU52+CX52+DA52</f>
        <v>0</v>
      </c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69">
        <f t="shared" si="133"/>
        <v>0</v>
      </c>
      <c r="DX52" s="69">
        <f t="shared" ref="DX52:DX56" si="309">DF52+DO52+DR52+DU52</f>
        <v>0</v>
      </c>
      <c r="DY52" s="69">
        <f t="shared" si="135"/>
        <v>0</v>
      </c>
      <c r="DZ52" s="70"/>
      <c r="EA52" s="70"/>
      <c r="EB52" s="70"/>
      <c r="EC52" s="70"/>
      <c r="ED52" s="70"/>
      <c r="EE52" s="70"/>
      <c r="EF52" s="70"/>
      <c r="EG52" s="75"/>
      <c r="EH52" s="70"/>
      <c r="EI52" s="70">
        <f t="shared" ref="EI52:EJ52" si="299">C52+F52+O52+R52+U52+AA52+AH52+AN52+AQ52+AT52+AZ52+BC52+BF52+BI52+BO52+BU52+BX52+CA52+CD52+CG52+CJ52+CS52+CV52+CY52+DE52+DN52+DQ52+DT52+DZ52+EC52+EF52+BR52</f>
        <v>0</v>
      </c>
      <c r="EJ52" s="70">
        <f t="shared" si="299"/>
        <v>0</v>
      </c>
      <c r="EK52" s="76">
        <f t="shared" ref="EK52:EK56" si="311">E52+H52+Q52+T52+W52+AC52+AJ52+AP52+AS52+AV52+BB52+BE52+BH52+BK52+BQ52+BW52+BZ52+CC52+CF52+CI52+CL52+CU52+CX52+DA52+DG52+DP52+DS52+DV52+EB52+EE52+EH52+BT52+DJ52+K52+CR52+AG52+DM52</f>
        <v>0</v>
      </c>
      <c r="EL52" s="77" t="s">
        <v>144</v>
      </c>
      <c r="EM52" s="2"/>
    </row>
    <row r="53" ht="12.75" customHeight="1">
      <c r="A53" s="63" t="s">
        <v>145</v>
      </c>
      <c r="B53" s="64">
        <v>4309.0</v>
      </c>
      <c r="C53" s="65"/>
      <c r="D53" s="66"/>
      <c r="E53" s="66"/>
      <c r="F53" s="66"/>
      <c r="G53" s="66"/>
      <c r="H53" s="66"/>
      <c r="I53" s="66"/>
      <c r="J53" s="66"/>
      <c r="K53" s="66"/>
      <c r="L53" s="69">
        <f t="shared" ref="L53:L56" si="312">+F53+C53</f>
        <v>0</v>
      </c>
      <c r="M53" s="69">
        <f t="shared" ref="M53:M56" si="313">D53+G53</f>
        <v>0</v>
      </c>
      <c r="N53" s="69">
        <f t="shared" si="300"/>
        <v>0</v>
      </c>
      <c r="O53" s="70"/>
      <c r="P53" s="70"/>
      <c r="Q53" s="70"/>
      <c r="R53" s="70"/>
      <c r="S53" s="70"/>
      <c r="T53" s="70"/>
      <c r="U53" s="70"/>
      <c r="V53" s="70"/>
      <c r="W53" s="70"/>
      <c r="X53" s="69">
        <f t="shared" ref="X53:Z53" si="301">R53+U53</f>
        <v>0</v>
      </c>
      <c r="Y53" s="69">
        <f t="shared" si="301"/>
        <v>0</v>
      </c>
      <c r="Z53" s="69">
        <f t="shared" si="301"/>
        <v>0</v>
      </c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69">
        <f t="shared" ref="AK53:AM53" si="302">AA53+AH53</f>
        <v>0</v>
      </c>
      <c r="AL53" s="69">
        <f t="shared" si="302"/>
        <v>0</v>
      </c>
      <c r="AM53" s="69">
        <f t="shared" si="302"/>
        <v>0</v>
      </c>
      <c r="AN53" s="70"/>
      <c r="AO53" s="70"/>
      <c r="AP53" s="70"/>
      <c r="AQ53" s="70"/>
      <c r="AR53" s="70"/>
      <c r="AS53" s="70"/>
      <c r="AT53" s="70"/>
      <c r="AU53" s="70"/>
      <c r="AV53" s="70"/>
      <c r="AW53" s="69">
        <f t="shared" si="303"/>
        <v>0</v>
      </c>
      <c r="AX53" s="69">
        <f t="shared" si="304"/>
        <v>0</v>
      </c>
      <c r="AY53" s="69">
        <f t="shared" si="305"/>
        <v>0</v>
      </c>
      <c r="AZ53" s="70"/>
      <c r="BA53" s="70"/>
      <c r="BB53" s="70"/>
      <c r="BC53" s="70"/>
      <c r="BD53" s="70"/>
      <c r="BE53" s="70"/>
      <c r="BF53" s="70"/>
      <c r="BG53" s="70"/>
      <c r="BH53" s="70"/>
      <c r="BI53" s="69"/>
      <c r="BJ53" s="69"/>
      <c r="BK53" s="69"/>
      <c r="BL53" s="69">
        <f t="shared" ref="BL53:BN53" si="306">+BF53+BC53+AZ53+BI53</f>
        <v>0</v>
      </c>
      <c r="BM53" s="69">
        <f t="shared" si="306"/>
        <v>0</v>
      </c>
      <c r="BN53" s="69">
        <f t="shared" si="306"/>
        <v>0</v>
      </c>
      <c r="BO53" s="66"/>
      <c r="BP53" s="66"/>
      <c r="BQ53" s="66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8"/>
      <c r="CE53" s="78"/>
      <c r="CF53" s="78"/>
      <c r="CG53" s="70"/>
      <c r="CH53" s="70"/>
      <c r="CI53" s="70"/>
      <c r="CJ53" s="70"/>
      <c r="CK53" s="70"/>
      <c r="CL53" s="70"/>
      <c r="CM53" s="69">
        <f t="shared" ref="CM53:CO53" si="307">BO53+BR53+BU53+BX53+CA53+CD53+CG53+CJ53</f>
        <v>0</v>
      </c>
      <c r="CN53" s="69">
        <f t="shared" si="307"/>
        <v>0</v>
      </c>
      <c r="CO53" s="69">
        <f t="shared" si="307"/>
        <v>0</v>
      </c>
      <c r="CP53" s="69"/>
      <c r="CQ53" s="69"/>
      <c r="CR53" s="69"/>
      <c r="CS53" s="70"/>
      <c r="CT53" s="70"/>
      <c r="CU53" s="70"/>
      <c r="CV53" s="70"/>
      <c r="CW53" s="70"/>
      <c r="CX53" s="70"/>
      <c r="CY53" s="70"/>
      <c r="CZ53" s="70"/>
      <c r="DA53" s="70"/>
      <c r="DB53" s="69">
        <f t="shared" ref="DB53:DD53" si="308">CS53+CV53+CY53</f>
        <v>0</v>
      </c>
      <c r="DC53" s="69">
        <f t="shared" si="308"/>
        <v>0</v>
      </c>
      <c r="DD53" s="69">
        <f t="shared" si="308"/>
        <v>0</v>
      </c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69">
        <f t="shared" si="133"/>
        <v>0</v>
      </c>
      <c r="DX53" s="69">
        <f t="shared" si="309"/>
        <v>0</v>
      </c>
      <c r="DY53" s="69">
        <f t="shared" si="135"/>
        <v>0</v>
      </c>
      <c r="DZ53" s="70"/>
      <c r="EA53" s="70"/>
      <c r="EB53" s="70"/>
      <c r="EC53" s="70"/>
      <c r="ED53" s="70"/>
      <c r="EE53" s="70"/>
      <c r="EF53" s="70"/>
      <c r="EG53" s="75"/>
      <c r="EH53" s="70"/>
      <c r="EI53" s="69">
        <f t="shared" ref="EI53:EJ53" si="310">C53+F53+O53+R53+U53+AA53+AH53+AN53+AQ53+AT53+AZ53+BC53+BF53+BI53+BO53+BU53+BX53+CA53+CD53+CG53+CJ53+CS53+CV53+CY53+DE53+DN53+DQ53+DT53+DZ53+EC53+EF53+BR53</f>
        <v>0</v>
      </c>
      <c r="EJ53" s="69">
        <f t="shared" si="310"/>
        <v>0</v>
      </c>
      <c r="EK53" s="76">
        <f t="shared" si="311"/>
        <v>0</v>
      </c>
      <c r="EL53" s="77">
        <v>4309.0</v>
      </c>
      <c r="EM53" s="2"/>
    </row>
    <row r="54" ht="12.75" customHeight="1">
      <c r="A54" s="52" t="s">
        <v>146</v>
      </c>
      <c r="B54" s="53" t="s">
        <v>147</v>
      </c>
      <c r="C54" s="79">
        <v>14000.0</v>
      </c>
      <c r="D54" s="56">
        <v>14000.0</v>
      </c>
      <c r="E54" s="56">
        <v>12500.0</v>
      </c>
      <c r="F54" s="56"/>
      <c r="G54" s="56"/>
      <c r="H54" s="56"/>
      <c r="I54" s="56"/>
      <c r="J54" s="56"/>
      <c r="K54" s="56"/>
      <c r="L54" s="69">
        <f t="shared" si="312"/>
        <v>14000</v>
      </c>
      <c r="M54" s="69">
        <f t="shared" si="313"/>
        <v>14000</v>
      </c>
      <c r="N54" s="69">
        <f t="shared" si="300"/>
        <v>12500</v>
      </c>
      <c r="O54" s="69"/>
      <c r="P54" s="69"/>
      <c r="Q54" s="69"/>
      <c r="R54" s="69"/>
      <c r="S54" s="69"/>
      <c r="T54" s="69"/>
      <c r="U54" s="69"/>
      <c r="V54" s="69"/>
      <c r="W54" s="69"/>
      <c r="X54" s="69">
        <f t="shared" ref="X54:Z54" si="314">R54+U54</f>
        <v>0</v>
      </c>
      <c r="Y54" s="69">
        <f t="shared" si="314"/>
        <v>0</v>
      </c>
      <c r="Z54" s="69">
        <f t="shared" si="314"/>
        <v>0</v>
      </c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>
        <f t="shared" ref="AK54:AM54" si="315">AA54+AH54</f>
        <v>0</v>
      </c>
      <c r="AL54" s="69">
        <f t="shared" si="315"/>
        <v>0</v>
      </c>
      <c r="AM54" s="69">
        <f t="shared" si="315"/>
        <v>0</v>
      </c>
      <c r="AN54" s="69"/>
      <c r="AO54" s="69"/>
      <c r="AP54" s="69"/>
      <c r="AQ54" s="69"/>
      <c r="AR54" s="69"/>
      <c r="AS54" s="69"/>
      <c r="AT54" s="69"/>
      <c r="AU54" s="69"/>
      <c r="AV54" s="69"/>
      <c r="AW54" s="69">
        <f t="shared" si="303"/>
        <v>0</v>
      </c>
      <c r="AX54" s="69">
        <f t="shared" si="304"/>
        <v>0</v>
      </c>
      <c r="AY54" s="69">
        <f t="shared" si="305"/>
        <v>0</v>
      </c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>
        <f t="shared" ref="BL54:BN54" si="316">+BF54+BC54+AZ54+BI54</f>
        <v>0</v>
      </c>
      <c r="BM54" s="69">
        <f t="shared" si="316"/>
        <v>0</v>
      </c>
      <c r="BN54" s="69">
        <f t="shared" si="316"/>
        <v>0</v>
      </c>
      <c r="BO54" s="56"/>
      <c r="BP54" s="56"/>
      <c r="BQ54" s="56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78"/>
      <c r="CE54" s="78"/>
      <c r="CF54" s="78"/>
      <c r="CG54" s="69"/>
      <c r="CH54" s="69"/>
      <c r="CI54" s="69"/>
      <c r="CJ54" s="69"/>
      <c r="CK54" s="69"/>
      <c r="CL54" s="69"/>
      <c r="CM54" s="69">
        <f t="shared" ref="CM54:CO54" si="317">BO54+BR54+BU54+BX54+CA54+CD54+CG54+CJ54</f>
        <v>0</v>
      </c>
      <c r="CN54" s="69">
        <f t="shared" si="317"/>
        <v>0</v>
      </c>
      <c r="CO54" s="69">
        <f t="shared" si="317"/>
        <v>0</v>
      </c>
      <c r="CP54" s="69"/>
      <c r="CQ54" s="69"/>
      <c r="CR54" s="69"/>
      <c r="CS54" s="69">
        <v>82400.0</v>
      </c>
      <c r="CT54" s="69">
        <v>178800.0</v>
      </c>
      <c r="CU54" s="80">
        <v>179800.0</v>
      </c>
      <c r="CV54" s="69"/>
      <c r="CW54" s="69"/>
      <c r="CX54" s="69"/>
      <c r="CY54" s="69"/>
      <c r="CZ54" s="69"/>
      <c r="DA54" s="69"/>
      <c r="DB54" s="69">
        <f t="shared" ref="DB54:DD54" si="318">CS54+CV54+CY54</f>
        <v>82400</v>
      </c>
      <c r="DC54" s="69">
        <f t="shared" si="318"/>
        <v>178800</v>
      </c>
      <c r="DD54" s="69">
        <f t="shared" si="318"/>
        <v>179800</v>
      </c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>
        <f t="shared" si="133"/>
        <v>0</v>
      </c>
      <c r="DX54" s="69">
        <f t="shared" si="309"/>
        <v>0</v>
      </c>
      <c r="DY54" s="69">
        <f t="shared" si="135"/>
        <v>0</v>
      </c>
      <c r="DZ54" s="69"/>
      <c r="EA54" s="69"/>
      <c r="EB54" s="69"/>
      <c r="EC54" s="69"/>
      <c r="ED54" s="69"/>
      <c r="EE54" s="69"/>
      <c r="EF54" s="69"/>
      <c r="EG54" s="81"/>
      <c r="EH54" s="69"/>
      <c r="EI54" s="69">
        <f t="shared" ref="EI54:EJ54" si="319">C54+F54+O54+R54+U54+AA54+AH54+AN54+AQ54+AT54+AZ54+BC54+BF54+BI54+BO54+BU54+BX54+CA54+CD54+CG54+CJ54+CS54+CV54+CY54+DE54+DN54+DQ54+DT54+DZ54+EC54+EF54+BR54</f>
        <v>96400</v>
      </c>
      <c r="EJ54" s="69">
        <f t="shared" si="319"/>
        <v>192800</v>
      </c>
      <c r="EK54" s="82">
        <f t="shared" si="311"/>
        <v>192300</v>
      </c>
      <c r="EL54" s="88" t="s">
        <v>147</v>
      </c>
      <c r="EM54" s="2"/>
    </row>
    <row r="55" ht="12.75" customHeight="1">
      <c r="A55" s="52" t="s">
        <v>148</v>
      </c>
      <c r="B55" s="53" t="s">
        <v>149</v>
      </c>
      <c r="C55" s="79">
        <v>9219.0</v>
      </c>
      <c r="D55" s="56">
        <v>14059.0</v>
      </c>
      <c r="E55" s="56">
        <v>18300.0</v>
      </c>
      <c r="F55" s="56">
        <v>630.0</v>
      </c>
      <c r="G55" s="56">
        <v>630.0</v>
      </c>
      <c r="H55" s="56">
        <v>850.0</v>
      </c>
      <c r="I55" s="56"/>
      <c r="J55" s="56"/>
      <c r="K55" s="56"/>
      <c r="L55" s="69">
        <f t="shared" si="312"/>
        <v>9849</v>
      </c>
      <c r="M55" s="69">
        <f t="shared" si="313"/>
        <v>14689</v>
      </c>
      <c r="N55" s="69">
        <f t="shared" si="300"/>
        <v>19150</v>
      </c>
      <c r="O55" s="69"/>
      <c r="P55" s="69"/>
      <c r="Q55" s="69"/>
      <c r="R55" s="69"/>
      <c r="S55" s="69"/>
      <c r="T55" s="69"/>
      <c r="U55" s="69"/>
      <c r="V55" s="69"/>
      <c r="W55" s="69"/>
      <c r="X55" s="69">
        <f t="shared" ref="X55:Z55" si="320">R55+U55</f>
        <v>0</v>
      </c>
      <c r="Y55" s="69">
        <f t="shared" si="320"/>
        <v>0</v>
      </c>
      <c r="Z55" s="69">
        <f t="shared" si="320"/>
        <v>0</v>
      </c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>
        <f t="shared" ref="AK55:AM55" si="321">AA55+AH55</f>
        <v>0</v>
      </c>
      <c r="AL55" s="69">
        <f t="shared" si="321"/>
        <v>0</v>
      </c>
      <c r="AM55" s="69">
        <f t="shared" si="321"/>
        <v>0</v>
      </c>
      <c r="AN55" s="69"/>
      <c r="AO55" s="69"/>
      <c r="AP55" s="69"/>
      <c r="AQ55" s="69"/>
      <c r="AR55" s="69"/>
      <c r="AS55" s="69"/>
      <c r="AT55" s="69"/>
      <c r="AU55" s="69"/>
      <c r="AV55" s="69"/>
      <c r="AW55" s="69">
        <f t="shared" si="303"/>
        <v>0</v>
      </c>
      <c r="AX55" s="69">
        <f t="shared" si="304"/>
        <v>0</v>
      </c>
      <c r="AY55" s="69">
        <f t="shared" si="305"/>
        <v>0</v>
      </c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>
        <f t="shared" ref="BL55:BN55" si="322">+BF55+BC55+AZ55+BI55</f>
        <v>0</v>
      </c>
      <c r="BM55" s="69">
        <f t="shared" si="322"/>
        <v>0</v>
      </c>
      <c r="BN55" s="69">
        <f t="shared" si="322"/>
        <v>0</v>
      </c>
      <c r="BO55" s="56">
        <v>1893.0</v>
      </c>
      <c r="BP55" s="56">
        <v>1893.0</v>
      </c>
      <c r="BQ55" s="56">
        <v>2500.0</v>
      </c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78"/>
      <c r="CE55" s="78"/>
      <c r="CF55" s="78"/>
      <c r="CG55" s="69"/>
      <c r="CH55" s="69"/>
      <c r="CI55" s="69"/>
      <c r="CJ55" s="69"/>
      <c r="CK55" s="69"/>
      <c r="CL55" s="69"/>
      <c r="CM55" s="69">
        <f t="shared" ref="CM55:CO55" si="323">BO55+BR55+BU55+BX55+CA55+CD55+CG55+CJ55</f>
        <v>1893</v>
      </c>
      <c r="CN55" s="69">
        <f t="shared" si="323"/>
        <v>1893</v>
      </c>
      <c r="CO55" s="69">
        <f t="shared" si="323"/>
        <v>2500</v>
      </c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>
        <f t="shared" ref="DB55:DD55" si="324">CS55+CV55+CY55</f>
        <v>0</v>
      </c>
      <c r="DC55" s="69">
        <f t="shared" si="324"/>
        <v>0</v>
      </c>
      <c r="DD55" s="69">
        <f t="shared" si="324"/>
        <v>0</v>
      </c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>
        <f t="shared" si="133"/>
        <v>0</v>
      </c>
      <c r="DX55" s="69">
        <f t="shared" si="309"/>
        <v>0</v>
      </c>
      <c r="DY55" s="69">
        <f t="shared" si="135"/>
        <v>0</v>
      </c>
      <c r="DZ55" s="69"/>
      <c r="EA55" s="69"/>
      <c r="EB55" s="69"/>
      <c r="EC55" s="69"/>
      <c r="ED55" s="69"/>
      <c r="EE55" s="69"/>
      <c r="EF55" s="69"/>
      <c r="EG55" s="81"/>
      <c r="EH55" s="69"/>
      <c r="EI55" s="69">
        <f t="shared" ref="EI55:EJ55" si="325">C55+F55+O55+R55+U55+AA55+AH55+AN55+AQ55+AT55+AZ55+BC55+BF55+BI55+BO55+BU55+BX55+CA55+CD55+CG55+CJ55+CS55+CV55+CY55+DE55+DN55+DQ55+DT55+DZ55+EC55+EF55+BR55</f>
        <v>11742</v>
      </c>
      <c r="EJ55" s="69">
        <f t="shared" si="325"/>
        <v>16582</v>
      </c>
      <c r="EK55" s="82">
        <f t="shared" si="311"/>
        <v>21650</v>
      </c>
      <c r="EL55" s="88" t="s">
        <v>149</v>
      </c>
      <c r="EM55" s="2"/>
    </row>
    <row r="56" ht="12.75" customHeight="1">
      <c r="A56" s="52" t="s">
        <v>150</v>
      </c>
      <c r="B56" s="53" t="s">
        <v>151</v>
      </c>
      <c r="C56" s="79">
        <v>3600.0</v>
      </c>
      <c r="D56" s="56"/>
      <c r="E56" s="56"/>
      <c r="F56" s="56"/>
      <c r="G56" s="56"/>
      <c r="H56" s="56"/>
      <c r="I56" s="56"/>
      <c r="J56" s="56"/>
      <c r="K56" s="56"/>
      <c r="L56" s="69">
        <f t="shared" si="312"/>
        <v>3600</v>
      </c>
      <c r="M56" s="69">
        <f t="shared" si="313"/>
        <v>0</v>
      </c>
      <c r="N56" s="69">
        <f t="shared" si="300"/>
        <v>0</v>
      </c>
      <c r="O56" s="69"/>
      <c r="P56" s="69"/>
      <c r="Q56" s="69"/>
      <c r="R56" s="69"/>
      <c r="S56" s="69"/>
      <c r="T56" s="69">
        <f>10182+60000</f>
        <v>70182</v>
      </c>
      <c r="U56" s="69"/>
      <c r="V56" s="69"/>
      <c r="W56" s="69"/>
      <c r="X56" s="69">
        <f t="shared" ref="X56:Z56" si="326">R56+U56</f>
        <v>0</v>
      </c>
      <c r="Y56" s="69">
        <f t="shared" si="326"/>
        <v>0</v>
      </c>
      <c r="Z56" s="69">
        <f t="shared" si="326"/>
        <v>70182</v>
      </c>
      <c r="AA56" s="69"/>
      <c r="AB56" s="69"/>
      <c r="AC56" s="69"/>
      <c r="AD56" s="69"/>
      <c r="AE56" s="69"/>
      <c r="AF56" s="69"/>
      <c r="AG56" s="69"/>
      <c r="AH56" s="69">
        <v>2781448.0</v>
      </c>
      <c r="AI56" s="69">
        <v>69647.0</v>
      </c>
      <c r="AJ56" s="69"/>
      <c r="AK56" s="69">
        <f>AA56+AH56</f>
        <v>2781448</v>
      </c>
      <c r="AL56" s="69">
        <f>AB56+AI56+AF56</f>
        <v>69647</v>
      </c>
      <c r="AM56" s="69">
        <f>AC56+AJ56</f>
        <v>0</v>
      </c>
      <c r="AN56" s="69"/>
      <c r="AO56" s="69"/>
      <c r="AP56" s="69"/>
      <c r="AQ56" s="69"/>
      <c r="AR56" s="69"/>
      <c r="AS56" s="69"/>
      <c r="AT56" s="69"/>
      <c r="AU56" s="69"/>
      <c r="AV56" s="69"/>
      <c r="AW56" s="69">
        <f t="shared" si="303"/>
        <v>0</v>
      </c>
      <c r="AX56" s="69">
        <f t="shared" si="304"/>
        <v>0</v>
      </c>
      <c r="AY56" s="69">
        <f t="shared" si="305"/>
        <v>0</v>
      </c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>
        <f t="shared" ref="BL56:BN56" si="327">+BF56+BC56+AZ56+BI56</f>
        <v>0</v>
      </c>
      <c r="BM56" s="69">
        <f t="shared" si="327"/>
        <v>0</v>
      </c>
      <c r="BN56" s="69">
        <f t="shared" si="327"/>
        <v>0</v>
      </c>
      <c r="BO56" s="56"/>
      <c r="BP56" s="56"/>
      <c r="BQ56" s="56"/>
      <c r="BR56" s="69"/>
      <c r="BS56" s="69"/>
      <c r="BT56" s="69"/>
      <c r="BU56" s="69">
        <v>3000.0</v>
      </c>
      <c r="BV56" s="69">
        <v>102373.0</v>
      </c>
      <c r="BW56" s="69"/>
      <c r="BX56" s="69"/>
      <c r="BY56" s="69"/>
      <c r="BZ56" s="69"/>
      <c r="CA56" s="69">
        <v>1950.0</v>
      </c>
      <c r="CB56" s="69"/>
      <c r="CC56" s="69"/>
      <c r="CD56" s="78"/>
      <c r="CE56" s="78"/>
      <c r="CF56" s="78"/>
      <c r="CG56" s="69"/>
      <c r="CH56" s="69"/>
      <c r="CI56" s="69"/>
      <c r="CJ56" s="69"/>
      <c r="CK56" s="69"/>
      <c r="CL56" s="69"/>
      <c r="CM56" s="69">
        <f t="shared" ref="CM56:CO56" si="328">BO56+BR56+BU56+BX56+CA56+CD56+CG56+CJ56</f>
        <v>4950</v>
      </c>
      <c r="CN56" s="69">
        <f t="shared" si="328"/>
        <v>102373</v>
      </c>
      <c r="CO56" s="69">
        <f t="shared" si="328"/>
        <v>0</v>
      </c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>
        <f t="shared" ref="DB56:DD56" si="329">CS56+CV56+CY56</f>
        <v>0</v>
      </c>
      <c r="DC56" s="69">
        <f t="shared" si="329"/>
        <v>0</v>
      </c>
      <c r="DD56" s="69">
        <f t="shared" si="329"/>
        <v>0</v>
      </c>
      <c r="DE56" s="69"/>
      <c r="DF56" s="69"/>
      <c r="DG56" s="69"/>
      <c r="DH56" s="69"/>
      <c r="DI56" s="69"/>
      <c r="DJ56" s="69"/>
      <c r="DK56" s="69"/>
      <c r="DL56" s="69"/>
      <c r="DM56" s="69"/>
      <c r="DN56" s="69">
        <v>1497988.0</v>
      </c>
      <c r="DO56" s="69">
        <v>1192073.0</v>
      </c>
      <c r="DP56" s="69">
        <v>600.0</v>
      </c>
      <c r="DQ56" s="69"/>
      <c r="DR56" s="69"/>
      <c r="DS56" s="69"/>
      <c r="DT56" s="69"/>
      <c r="DU56" s="69"/>
      <c r="DV56" s="69"/>
      <c r="DW56" s="69">
        <f t="shared" si="133"/>
        <v>1497988</v>
      </c>
      <c r="DX56" s="69">
        <f t="shared" si="309"/>
        <v>1192073</v>
      </c>
      <c r="DY56" s="69">
        <f t="shared" si="135"/>
        <v>600</v>
      </c>
      <c r="DZ56" s="69"/>
      <c r="EA56" s="69"/>
      <c r="EB56" s="69"/>
      <c r="EC56" s="69"/>
      <c r="ED56" s="69"/>
      <c r="EE56" s="69"/>
      <c r="EF56" s="69"/>
      <c r="EG56" s="81"/>
      <c r="EH56" s="69"/>
      <c r="EI56" s="69">
        <f t="shared" ref="EI56:EJ56" si="330">C56+F56+O56+R56+U56+AA56+AH56+AN56+AQ56+AT56+AZ56+BC56+BF56+BI56+BO56+BU56+BX56+CA56+CD56+CG56+CJ56+CS56+CV56+CY56+DE56+DN56+DQ56+DT56+DZ56+EC56+EF56+BR56</f>
        <v>4287986</v>
      </c>
      <c r="EJ56" s="69">
        <f t="shared" si="330"/>
        <v>1364093</v>
      </c>
      <c r="EK56" s="82">
        <f t="shared" si="311"/>
        <v>70782</v>
      </c>
      <c r="EL56" s="88" t="s">
        <v>151</v>
      </c>
      <c r="EM56" s="2"/>
    </row>
    <row r="57" ht="12.75" customHeight="1">
      <c r="A57" s="52" t="s">
        <v>152</v>
      </c>
      <c r="B57" s="53" t="s">
        <v>153</v>
      </c>
      <c r="C57" s="79">
        <f t="shared" ref="C57:AK57" si="331">SUM(C58:C64)</f>
        <v>16593</v>
      </c>
      <c r="D57" s="56">
        <f t="shared" si="331"/>
        <v>52940</v>
      </c>
      <c r="E57" s="56">
        <f t="shared" si="331"/>
        <v>4515</v>
      </c>
      <c r="F57" s="56">
        <f t="shared" si="331"/>
        <v>0</v>
      </c>
      <c r="G57" s="56">
        <f t="shared" si="331"/>
        <v>0</v>
      </c>
      <c r="H57" s="56">
        <f t="shared" si="331"/>
        <v>0</v>
      </c>
      <c r="I57" s="56">
        <f t="shared" si="331"/>
        <v>0</v>
      </c>
      <c r="J57" s="56">
        <f t="shared" si="331"/>
        <v>0</v>
      </c>
      <c r="K57" s="56">
        <f t="shared" si="331"/>
        <v>0</v>
      </c>
      <c r="L57" s="69">
        <f t="shared" si="331"/>
        <v>16593</v>
      </c>
      <c r="M57" s="69">
        <f t="shared" si="331"/>
        <v>52940</v>
      </c>
      <c r="N57" s="69">
        <f t="shared" si="331"/>
        <v>4515</v>
      </c>
      <c r="O57" s="69">
        <f t="shared" si="331"/>
        <v>7270</v>
      </c>
      <c r="P57" s="69">
        <f t="shared" si="331"/>
        <v>0</v>
      </c>
      <c r="Q57" s="69">
        <f t="shared" si="331"/>
        <v>0</v>
      </c>
      <c r="R57" s="69">
        <f t="shared" si="331"/>
        <v>0</v>
      </c>
      <c r="S57" s="69">
        <f t="shared" si="331"/>
        <v>0</v>
      </c>
      <c r="T57" s="69">
        <f t="shared" si="331"/>
        <v>0</v>
      </c>
      <c r="U57" s="69">
        <f t="shared" si="331"/>
        <v>0</v>
      </c>
      <c r="V57" s="69">
        <f t="shared" si="331"/>
        <v>0</v>
      </c>
      <c r="W57" s="69">
        <f t="shared" si="331"/>
        <v>0</v>
      </c>
      <c r="X57" s="69">
        <f t="shared" si="331"/>
        <v>7270</v>
      </c>
      <c r="Y57" s="69">
        <f t="shared" si="331"/>
        <v>0</v>
      </c>
      <c r="Z57" s="69">
        <f t="shared" si="331"/>
        <v>0</v>
      </c>
      <c r="AA57" s="69">
        <f t="shared" si="331"/>
        <v>90644</v>
      </c>
      <c r="AB57" s="69">
        <f t="shared" si="331"/>
        <v>23532</v>
      </c>
      <c r="AC57" s="69">
        <f t="shared" si="331"/>
        <v>0</v>
      </c>
      <c r="AD57" s="69">
        <f t="shared" si="331"/>
        <v>0</v>
      </c>
      <c r="AE57" s="69">
        <f t="shared" si="331"/>
        <v>2318</v>
      </c>
      <c r="AF57" s="69">
        <f t="shared" si="331"/>
        <v>30022</v>
      </c>
      <c r="AG57" s="69">
        <f t="shared" si="331"/>
        <v>0</v>
      </c>
      <c r="AH57" s="69">
        <f t="shared" si="331"/>
        <v>994563</v>
      </c>
      <c r="AI57" s="69">
        <f t="shared" si="331"/>
        <v>55186</v>
      </c>
      <c r="AJ57" s="69">
        <f t="shared" si="331"/>
        <v>0</v>
      </c>
      <c r="AK57" s="69">
        <f t="shared" si="331"/>
        <v>1087525</v>
      </c>
      <c r="AL57" s="69">
        <f t="shared" ref="AL57:AM57" si="332">AB57+AF57+AI57</f>
        <v>108740</v>
      </c>
      <c r="AM57" s="69">
        <f t="shared" si="332"/>
        <v>0</v>
      </c>
      <c r="AN57" s="69">
        <f t="shared" ref="AN57:CV57" si="333">SUM(AN58:AN64)</f>
        <v>0</v>
      </c>
      <c r="AO57" s="69">
        <f t="shared" si="333"/>
        <v>0</v>
      </c>
      <c r="AP57" s="69">
        <f t="shared" si="333"/>
        <v>0</v>
      </c>
      <c r="AQ57" s="69">
        <f t="shared" si="333"/>
        <v>0</v>
      </c>
      <c r="AR57" s="69">
        <f t="shared" si="333"/>
        <v>0</v>
      </c>
      <c r="AS57" s="69">
        <f t="shared" si="333"/>
        <v>0</v>
      </c>
      <c r="AT57" s="69">
        <f t="shared" si="333"/>
        <v>0</v>
      </c>
      <c r="AU57" s="69">
        <f t="shared" si="333"/>
        <v>0</v>
      </c>
      <c r="AV57" s="69">
        <f t="shared" si="333"/>
        <v>0</v>
      </c>
      <c r="AW57" s="69">
        <f t="shared" si="333"/>
        <v>0</v>
      </c>
      <c r="AX57" s="69">
        <f t="shared" si="333"/>
        <v>0</v>
      </c>
      <c r="AY57" s="69">
        <f t="shared" si="333"/>
        <v>0</v>
      </c>
      <c r="AZ57" s="69">
        <f t="shared" si="333"/>
        <v>0</v>
      </c>
      <c r="BA57" s="69">
        <f t="shared" si="333"/>
        <v>0</v>
      </c>
      <c r="BB57" s="69">
        <f t="shared" si="333"/>
        <v>0</v>
      </c>
      <c r="BC57" s="69">
        <f t="shared" si="333"/>
        <v>0</v>
      </c>
      <c r="BD57" s="69">
        <f t="shared" si="333"/>
        <v>0</v>
      </c>
      <c r="BE57" s="69">
        <f t="shared" si="333"/>
        <v>0</v>
      </c>
      <c r="BF57" s="69">
        <f t="shared" si="333"/>
        <v>0</v>
      </c>
      <c r="BG57" s="69">
        <f t="shared" si="333"/>
        <v>0</v>
      </c>
      <c r="BH57" s="69">
        <f t="shared" si="333"/>
        <v>0</v>
      </c>
      <c r="BI57" s="69">
        <f t="shared" si="333"/>
        <v>0</v>
      </c>
      <c r="BJ57" s="69">
        <f t="shared" si="333"/>
        <v>0</v>
      </c>
      <c r="BK57" s="69">
        <f t="shared" si="333"/>
        <v>0</v>
      </c>
      <c r="BL57" s="69">
        <f t="shared" si="333"/>
        <v>0</v>
      </c>
      <c r="BM57" s="69">
        <f t="shared" si="333"/>
        <v>0</v>
      </c>
      <c r="BN57" s="69">
        <f t="shared" si="333"/>
        <v>0</v>
      </c>
      <c r="BO57" s="56">
        <f t="shared" si="333"/>
        <v>4324682</v>
      </c>
      <c r="BP57" s="56">
        <f t="shared" si="333"/>
        <v>6153261</v>
      </c>
      <c r="BQ57" s="56">
        <f t="shared" si="333"/>
        <v>65392</v>
      </c>
      <c r="BR57" s="69">
        <f t="shared" si="333"/>
        <v>0</v>
      </c>
      <c r="BS57" s="69">
        <f t="shared" si="333"/>
        <v>0</v>
      </c>
      <c r="BT57" s="69">
        <f t="shared" si="333"/>
        <v>0</v>
      </c>
      <c r="BU57" s="69">
        <f t="shared" si="333"/>
        <v>308192</v>
      </c>
      <c r="BV57" s="69">
        <f t="shared" si="333"/>
        <v>528981</v>
      </c>
      <c r="BW57" s="69">
        <f t="shared" si="333"/>
        <v>52920</v>
      </c>
      <c r="BX57" s="69">
        <f t="shared" si="333"/>
        <v>44778</v>
      </c>
      <c r="BY57" s="69">
        <f t="shared" si="333"/>
        <v>95850</v>
      </c>
      <c r="BZ57" s="69">
        <f t="shared" si="333"/>
        <v>0</v>
      </c>
      <c r="CA57" s="69">
        <f t="shared" si="333"/>
        <v>170769</v>
      </c>
      <c r="CB57" s="69">
        <f t="shared" si="333"/>
        <v>136345</v>
      </c>
      <c r="CC57" s="69">
        <f t="shared" si="333"/>
        <v>87730</v>
      </c>
      <c r="CD57" s="56">
        <f t="shared" si="333"/>
        <v>148532</v>
      </c>
      <c r="CE57" s="56">
        <f t="shared" si="333"/>
        <v>0</v>
      </c>
      <c r="CF57" s="56">
        <f t="shared" si="333"/>
        <v>0</v>
      </c>
      <c r="CG57" s="69">
        <f t="shared" si="333"/>
        <v>0</v>
      </c>
      <c r="CH57" s="69">
        <f t="shared" si="333"/>
        <v>0</v>
      </c>
      <c r="CI57" s="69">
        <f t="shared" si="333"/>
        <v>0</v>
      </c>
      <c r="CJ57" s="69">
        <f t="shared" si="333"/>
        <v>0</v>
      </c>
      <c r="CK57" s="69">
        <f t="shared" si="333"/>
        <v>0</v>
      </c>
      <c r="CL57" s="69">
        <f t="shared" si="333"/>
        <v>0</v>
      </c>
      <c r="CM57" s="69">
        <f t="shared" si="333"/>
        <v>4996953</v>
      </c>
      <c r="CN57" s="69">
        <f t="shared" si="333"/>
        <v>6914437</v>
      </c>
      <c r="CO57" s="69">
        <f t="shared" si="333"/>
        <v>206042</v>
      </c>
      <c r="CP57" s="69">
        <f t="shared" si="333"/>
        <v>0</v>
      </c>
      <c r="CQ57" s="69">
        <f t="shared" si="333"/>
        <v>0</v>
      </c>
      <c r="CR57" s="69">
        <f t="shared" si="333"/>
        <v>0</v>
      </c>
      <c r="CS57" s="69">
        <f t="shared" si="333"/>
        <v>2994</v>
      </c>
      <c r="CT57" s="69">
        <f t="shared" si="333"/>
        <v>29664</v>
      </c>
      <c r="CU57" s="69">
        <f t="shared" si="333"/>
        <v>9356</v>
      </c>
      <c r="CV57" s="69">
        <f t="shared" si="333"/>
        <v>0</v>
      </c>
      <c r="CW57" s="69"/>
      <c r="CX57" s="69">
        <f t="shared" ref="CX57:DX57" si="334">SUM(CX58:CX64)</f>
        <v>0</v>
      </c>
      <c r="CY57" s="69">
        <f t="shared" si="334"/>
        <v>16769</v>
      </c>
      <c r="CZ57" s="69">
        <f t="shared" si="334"/>
        <v>11688</v>
      </c>
      <c r="DA57" s="69">
        <f t="shared" si="334"/>
        <v>21565</v>
      </c>
      <c r="DB57" s="69">
        <f t="shared" si="334"/>
        <v>19763</v>
      </c>
      <c r="DC57" s="69">
        <f t="shared" si="334"/>
        <v>41352</v>
      </c>
      <c r="DD57" s="69">
        <f t="shared" si="334"/>
        <v>30921</v>
      </c>
      <c r="DE57" s="69">
        <f t="shared" si="334"/>
        <v>0</v>
      </c>
      <c r="DF57" s="69">
        <f t="shared" si="334"/>
        <v>0</v>
      </c>
      <c r="DG57" s="69">
        <f t="shared" si="334"/>
        <v>0</v>
      </c>
      <c r="DH57" s="69">
        <f t="shared" si="334"/>
        <v>0</v>
      </c>
      <c r="DI57" s="69">
        <f t="shared" si="334"/>
        <v>0</v>
      </c>
      <c r="DJ57" s="69">
        <f t="shared" si="334"/>
        <v>0</v>
      </c>
      <c r="DK57" s="69">
        <f t="shared" si="334"/>
        <v>0</v>
      </c>
      <c r="DL57" s="69">
        <f t="shared" si="334"/>
        <v>0</v>
      </c>
      <c r="DM57" s="69">
        <f t="shared" si="334"/>
        <v>0</v>
      </c>
      <c r="DN57" s="69">
        <f t="shared" si="334"/>
        <v>144000</v>
      </c>
      <c r="DO57" s="69">
        <f t="shared" si="334"/>
        <v>0</v>
      </c>
      <c r="DP57" s="69">
        <f t="shared" si="334"/>
        <v>0</v>
      </c>
      <c r="DQ57" s="69">
        <f t="shared" si="334"/>
        <v>18500</v>
      </c>
      <c r="DR57" s="69">
        <f t="shared" si="334"/>
        <v>31011</v>
      </c>
      <c r="DS57" s="69">
        <f t="shared" si="334"/>
        <v>56265</v>
      </c>
      <c r="DT57" s="69">
        <f t="shared" si="334"/>
        <v>0</v>
      </c>
      <c r="DU57" s="69">
        <f t="shared" si="334"/>
        <v>0</v>
      </c>
      <c r="DV57" s="69">
        <f t="shared" si="334"/>
        <v>0</v>
      </c>
      <c r="DW57" s="69">
        <f t="shared" si="334"/>
        <v>162500</v>
      </c>
      <c r="DX57" s="69">
        <f t="shared" si="334"/>
        <v>31011</v>
      </c>
      <c r="DY57" s="69">
        <f t="shared" si="135"/>
        <v>56265</v>
      </c>
      <c r="DZ57" s="69">
        <f t="shared" ref="DZ57:EK57" si="335">SUM(DZ58:DZ64)</f>
        <v>0</v>
      </c>
      <c r="EA57" s="69">
        <f t="shared" si="335"/>
        <v>0</v>
      </c>
      <c r="EB57" s="69">
        <f t="shared" si="335"/>
        <v>0</v>
      </c>
      <c r="EC57" s="69">
        <f t="shared" si="335"/>
        <v>0</v>
      </c>
      <c r="ED57" s="69">
        <f t="shared" si="335"/>
        <v>0</v>
      </c>
      <c r="EE57" s="69">
        <f t="shared" si="335"/>
        <v>0</v>
      </c>
      <c r="EF57" s="69">
        <f t="shared" si="335"/>
        <v>0</v>
      </c>
      <c r="EG57" s="81">
        <f t="shared" si="335"/>
        <v>0</v>
      </c>
      <c r="EH57" s="69">
        <f t="shared" si="335"/>
        <v>0</v>
      </c>
      <c r="EI57" s="69">
        <f t="shared" si="335"/>
        <v>6290604</v>
      </c>
      <c r="EJ57" s="69">
        <f t="shared" si="335"/>
        <v>7148480</v>
      </c>
      <c r="EK57" s="82">
        <f t="shared" si="335"/>
        <v>297743</v>
      </c>
      <c r="EL57" s="88" t="s">
        <v>153</v>
      </c>
      <c r="EM57" s="2"/>
    </row>
    <row r="58" ht="12.75" customHeight="1">
      <c r="A58" s="63" t="s">
        <v>154</v>
      </c>
      <c r="B58" s="64">
        <v>5201.0</v>
      </c>
      <c r="C58" s="89">
        <v>7039.0</v>
      </c>
      <c r="D58" s="71">
        <v>2621.0</v>
      </c>
      <c r="E58" s="66"/>
      <c r="F58" s="56">
        <v>0.0</v>
      </c>
      <c r="G58" s="56"/>
      <c r="H58" s="66"/>
      <c r="I58" s="66"/>
      <c r="J58" s="66"/>
      <c r="K58" s="66"/>
      <c r="L58" s="69">
        <f t="shared" ref="L58:L64" si="341">+F58+C58</f>
        <v>7039</v>
      </c>
      <c r="M58" s="69">
        <f t="shared" ref="M58:M64" si="342">D58+G58</f>
        <v>2621</v>
      </c>
      <c r="N58" s="69">
        <f t="shared" ref="N58:N64" si="343">+H58+E58</f>
        <v>0</v>
      </c>
      <c r="O58" s="69"/>
      <c r="P58" s="69"/>
      <c r="Q58" s="69"/>
      <c r="R58" s="69"/>
      <c r="S58" s="69"/>
      <c r="T58" s="69"/>
      <c r="U58" s="69"/>
      <c r="V58" s="69"/>
      <c r="W58" s="69"/>
      <c r="X58" s="69">
        <f t="shared" ref="X58:Y58" si="336">R58+U58</f>
        <v>0</v>
      </c>
      <c r="Y58" s="69">
        <f t="shared" si="336"/>
        <v>0</v>
      </c>
      <c r="Z58" s="69">
        <f t="shared" ref="Z58:Z64" si="345">T58+W58+Q58</f>
        <v>0</v>
      </c>
      <c r="AA58" s="67">
        <v>19660.0</v>
      </c>
      <c r="AB58" s="67"/>
      <c r="AC58" s="70"/>
      <c r="AD58" s="70"/>
      <c r="AE58" s="70">
        <v>2318.0</v>
      </c>
      <c r="AF58" s="71">
        <v>1661.0</v>
      </c>
      <c r="AG58" s="70"/>
      <c r="AH58" s="70"/>
      <c r="AI58" s="70"/>
      <c r="AJ58" s="70"/>
      <c r="AK58" s="69">
        <f t="shared" ref="AK58:AK64" si="346">AA58+AH58+AE58</f>
        <v>21978</v>
      </c>
      <c r="AL58" s="69">
        <f t="shared" ref="AL58:AM58" si="337">AB58+AF58+AI58</f>
        <v>1661</v>
      </c>
      <c r="AM58" s="69">
        <f t="shared" si="337"/>
        <v>0</v>
      </c>
      <c r="AN58" s="69"/>
      <c r="AO58" s="69"/>
      <c r="AP58" s="69"/>
      <c r="AQ58" s="69"/>
      <c r="AR58" s="69"/>
      <c r="AS58" s="69"/>
      <c r="AT58" s="69"/>
      <c r="AU58" s="69"/>
      <c r="AV58" s="69"/>
      <c r="AW58" s="69">
        <f t="shared" ref="AW58:AW64" si="348">+AT58+AR58+AN58</f>
        <v>0</v>
      </c>
      <c r="AX58" s="69">
        <f t="shared" ref="AX58:AX64" si="349">+AU58+AO58+AR58</f>
        <v>0</v>
      </c>
      <c r="AY58" s="69">
        <f t="shared" ref="AY58:AY64" si="350">+AV58+AR58+AP58</f>
        <v>0</v>
      </c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>
        <f t="shared" ref="BL58:BN58" si="338">+BF58+BC58+AZ58+BI58</f>
        <v>0</v>
      </c>
      <c r="BM58" s="69">
        <f t="shared" si="338"/>
        <v>0</v>
      </c>
      <c r="BN58" s="69">
        <f t="shared" si="338"/>
        <v>0</v>
      </c>
      <c r="BO58" s="56"/>
      <c r="BP58" s="56"/>
      <c r="BQ58" s="56"/>
      <c r="BR58" s="69"/>
      <c r="BS58" s="69"/>
      <c r="BT58" s="69"/>
      <c r="BU58" s="69"/>
      <c r="BV58" s="69"/>
      <c r="BW58" s="69"/>
      <c r="BX58" s="67">
        <v>1570.0</v>
      </c>
      <c r="BY58" s="71">
        <v>3670.0</v>
      </c>
      <c r="BZ58" s="70"/>
      <c r="CA58" s="70"/>
      <c r="CB58" s="70"/>
      <c r="CC58" s="70"/>
      <c r="CD58" s="56"/>
      <c r="CE58" s="56"/>
      <c r="CF58" s="56"/>
      <c r="CG58" s="69"/>
      <c r="CH58" s="69"/>
      <c r="CI58" s="69"/>
      <c r="CJ58" s="69"/>
      <c r="CK58" s="69"/>
      <c r="CL58" s="69"/>
      <c r="CM58" s="69">
        <f t="shared" ref="CM58:CO58" si="339">BO58+BR58+BU58+BX58+CA58+CD58+CG58+CJ58</f>
        <v>1570</v>
      </c>
      <c r="CN58" s="69">
        <f t="shared" si="339"/>
        <v>3670</v>
      </c>
      <c r="CO58" s="69">
        <f t="shared" si="339"/>
        <v>0</v>
      </c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>
        <f t="shared" ref="DB58:DB62" si="353">CS58+CV58+CY58</f>
        <v>0</v>
      </c>
      <c r="DC58" s="69">
        <f t="shared" ref="DC58:DC64" si="354">CQ58+CT58+CW58+CZ58</f>
        <v>0</v>
      </c>
      <c r="DD58" s="69">
        <f t="shared" ref="DD58:DD64" si="355">CU58+CX58+DA58</f>
        <v>0</v>
      </c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>
        <f t="shared" ref="DW58:DW64" si="356">DG58+DN58+DQ58+DT58+DH58</f>
        <v>0</v>
      </c>
      <c r="DX58" s="69">
        <f>DF58+DO58+DR58+DU58</f>
        <v>0</v>
      </c>
      <c r="DY58" s="69">
        <f t="shared" si="135"/>
        <v>0</v>
      </c>
      <c r="DZ58" s="69"/>
      <c r="EA58" s="69"/>
      <c r="EB58" s="69"/>
      <c r="EC58" s="81"/>
      <c r="ED58" s="81"/>
      <c r="EE58" s="81"/>
      <c r="EF58" s="81"/>
      <c r="EG58" s="81"/>
      <c r="EH58" s="69"/>
      <c r="EI58" s="70">
        <f t="shared" ref="EI58:EJ58" si="340">C58+F58+O58+R58+U58+AA58+AH58+AN58+AQ58+AT58+AZ58+BC58+BF58+BI58+BO58+BU58+BX58+CA58+CD58+CG58+CJ58+CS58+CV58+CY58+DE58+DN58+DQ58+DT58+DZ58+EC58+EF58+BR58+DH58+I58+CP58+AE58</f>
        <v>30587</v>
      </c>
      <c r="EJ58" s="70">
        <f t="shared" si="340"/>
        <v>7952</v>
      </c>
      <c r="EK58" s="76">
        <f t="shared" ref="EK58:EK64" si="357">E58+H58+Q58+T58+W58+AC58+AJ58+AP58+AS58+AV58+BB58+BE58+BH58+BK58+BQ58+BW58+BZ58+CC58+CF58+CI58+CL58+CU58+CX58+DA58+DG58+DP58+DS58+DV58+EB58+EE58+EH58+BT58+DJ58+K58+CR58+AG58+DM58</f>
        <v>0</v>
      </c>
      <c r="EL58" s="77">
        <v>5201.0</v>
      </c>
      <c r="EM58" s="2"/>
    </row>
    <row r="59" ht="12.75" customHeight="1">
      <c r="A59" s="63" t="s">
        <v>155</v>
      </c>
      <c r="B59" s="64">
        <v>5202.0</v>
      </c>
      <c r="C59" s="65"/>
      <c r="D59" s="71"/>
      <c r="E59" s="66"/>
      <c r="F59" s="56"/>
      <c r="G59" s="56"/>
      <c r="H59" s="56"/>
      <c r="I59" s="56"/>
      <c r="J59" s="56"/>
      <c r="K59" s="56"/>
      <c r="L59" s="69">
        <f t="shared" si="341"/>
        <v>0</v>
      </c>
      <c r="M59" s="69">
        <f t="shared" si="342"/>
        <v>0</v>
      </c>
      <c r="N59" s="69">
        <f t="shared" si="343"/>
        <v>0</v>
      </c>
      <c r="O59" s="69"/>
      <c r="P59" s="69"/>
      <c r="Q59" s="69"/>
      <c r="R59" s="69"/>
      <c r="S59" s="69"/>
      <c r="T59" s="69"/>
      <c r="U59" s="69"/>
      <c r="V59" s="69"/>
      <c r="W59" s="69"/>
      <c r="X59" s="69">
        <f t="shared" ref="X59:Y59" si="344">R59+U59</f>
        <v>0</v>
      </c>
      <c r="Y59" s="69">
        <f t="shared" si="344"/>
        <v>0</v>
      </c>
      <c r="Z59" s="69">
        <f t="shared" si="345"/>
        <v>0</v>
      </c>
      <c r="AA59" s="70"/>
      <c r="AB59" s="70"/>
      <c r="AC59" s="70"/>
      <c r="AD59" s="70"/>
      <c r="AE59" s="70"/>
      <c r="AF59" s="70"/>
      <c r="AG59" s="70"/>
      <c r="AH59" s="67">
        <v>3250.0</v>
      </c>
      <c r="AI59" s="67"/>
      <c r="AJ59" s="70"/>
      <c r="AK59" s="69">
        <f t="shared" si="346"/>
        <v>3250</v>
      </c>
      <c r="AL59" s="69">
        <f t="shared" ref="AL59:AM59" si="347">AB59+AF59+AI59</f>
        <v>0</v>
      </c>
      <c r="AM59" s="69">
        <f t="shared" si="347"/>
        <v>0</v>
      </c>
      <c r="AN59" s="69"/>
      <c r="AO59" s="69"/>
      <c r="AP59" s="69"/>
      <c r="AQ59" s="69"/>
      <c r="AR59" s="69"/>
      <c r="AS59" s="69"/>
      <c r="AT59" s="69"/>
      <c r="AU59" s="69"/>
      <c r="AV59" s="69"/>
      <c r="AW59" s="69">
        <f t="shared" si="348"/>
        <v>0</v>
      </c>
      <c r="AX59" s="69">
        <f t="shared" si="349"/>
        <v>0</v>
      </c>
      <c r="AY59" s="69">
        <f t="shared" si="350"/>
        <v>0</v>
      </c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>
        <f t="shared" ref="BL59:BN59" si="351">+BF59+BC59+AZ59+BI59</f>
        <v>0</v>
      </c>
      <c r="BM59" s="69">
        <f t="shared" si="351"/>
        <v>0</v>
      </c>
      <c r="BN59" s="69">
        <f t="shared" si="351"/>
        <v>0</v>
      </c>
      <c r="BO59" s="56"/>
      <c r="BP59" s="56"/>
      <c r="BQ59" s="56"/>
      <c r="BR59" s="69"/>
      <c r="BS59" s="69"/>
      <c r="BT59" s="69"/>
      <c r="BU59" s="69"/>
      <c r="BV59" s="69"/>
      <c r="BW59" s="69"/>
      <c r="BX59" s="69"/>
      <c r="BY59" s="69"/>
      <c r="BZ59" s="69"/>
      <c r="CA59" s="70"/>
      <c r="CB59" s="70"/>
      <c r="CC59" s="70"/>
      <c r="CD59" s="56"/>
      <c r="CE59" s="56"/>
      <c r="CF59" s="56"/>
      <c r="CG59" s="69"/>
      <c r="CH59" s="69"/>
      <c r="CI59" s="69"/>
      <c r="CJ59" s="69"/>
      <c r="CK59" s="69"/>
      <c r="CL59" s="69"/>
      <c r="CM59" s="69">
        <f t="shared" ref="CM59:CO59" si="352">BO59+BR59+BU59+BX59+CA59+CD59+CG59+CJ59</f>
        <v>0</v>
      </c>
      <c r="CN59" s="69">
        <f t="shared" si="352"/>
        <v>0</v>
      </c>
      <c r="CO59" s="69">
        <f t="shared" si="352"/>
        <v>0</v>
      </c>
      <c r="CP59" s="69"/>
      <c r="CQ59" s="69"/>
      <c r="CR59" s="69"/>
      <c r="CS59" s="67"/>
      <c r="CT59" s="67"/>
      <c r="CU59" s="69"/>
      <c r="CV59" s="69"/>
      <c r="CW59" s="69"/>
      <c r="CX59" s="69"/>
      <c r="CY59" s="69"/>
      <c r="CZ59" s="69"/>
      <c r="DA59" s="69"/>
      <c r="DB59" s="69">
        <f t="shared" si="353"/>
        <v>0</v>
      </c>
      <c r="DC59" s="69">
        <f t="shared" si="354"/>
        <v>0</v>
      </c>
      <c r="DD59" s="69">
        <f t="shared" si="355"/>
        <v>0</v>
      </c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>
        <f t="shared" si="356"/>
        <v>0</v>
      </c>
      <c r="DX59" s="69">
        <f t="shared" ref="DX59:DX64" si="361">DI59+DO59+DR59+DU59</f>
        <v>0</v>
      </c>
      <c r="DY59" s="69">
        <f t="shared" si="135"/>
        <v>0</v>
      </c>
      <c r="DZ59" s="69"/>
      <c r="EA59" s="69"/>
      <c r="EB59" s="69"/>
      <c r="EC59" s="81"/>
      <c r="ED59" s="81"/>
      <c r="EE59" s="81"/>
      <c r="EF59" s="81"/>
      <c r="EG59" s="81"/>
      <c r="EH59" s="69"/>
      <c r="EI59" s="70">
        <f>C59+F59+O59+R59+U59+AA59+AH59+AN59+AQ59+AT59+AZ59+BC59+BF59+BI59+BO59+BU59+BX59+CA59+CD59+CG59+CJ59+CS59+CV59+CY59+DE59+DN59+DQ59+DT59+DZ59+EC59+EF59+BR59+DH59+I59+CP59</f>
        <v>3250</v>
      </c>
      <c r="EJ59" s="70">
        <f t="shared" ref="EJ59:EJ60" si="362">D59+G59+P59+S59+V59+AB59+AI59+AO59+AR59+AU59+BA59+BD59+BG59+BJ59+BP59+BV59+BY59+CB59+CE59+CH59+CK59+CT59+CW59+CZ59+DF59+DO59+DR59+DU59+EA59+ED59+EG59+BS59+DI59+J59+CQ59+AF59</f>
        <v>0</v>
      </c>
      <c r="EK59" s="76">
        <f t="shared" si="357"/>
        <v>0</v>
      </c>
      <c r="EL59" s="77">
        <v>5202.0</v>
      </c>
      <c r="EM59" s="2"/>
    </row>
    <row r="60" ht="12.75" customHeight="1">
      <c r="A60" s="63" t="s">
        <v>156</v>
      </c>
      <c r="B60" s="64">
        <v>5203.0</v>
      </c>
      <c r="C60" s="89">
        <v>9554.0</v>
      </c>
      <c r="D60" s="67">
        <v>1819.0</v>
      </c>
      <c r="E60" s="66">
        <v>4515.0</v>
      </c>
      <c r="F60" s="56"/>
      <c r="G60" s="56"/>
      <c r="H60" s="56"/>
      <c r="I60" s="56"/>
      <c r="J60" s="56"/>
      <c r="K60" s="56"/>
      <c r="L60" s="69">
        <f t="shared" si="341"/>
        <v>9554</v>
      </c>
      <c r="M60" s="69">
        <f t="shared" si="342"/>
        <v>1819</v>
      </c>
      <c r="N60" s="69">
        <f t="shared" si="343"/>
        <v>4515</v>
      </c>
      <c r="O60" s="84">
        <v>7270.0</v>
      </c>
      <c r="P60" s="84"/>
      <c r="Q60" s="69"/>
      <c r="R60" s="69"/>
      <c r="S60" s="69"/>
      <c r="T60" s="69"/>
      <c r="U60" s="69"/>
      <c r="V60" s="69"/>
      <c r="W60" s="69"/>
      <c r="X60" s="69">
        <f>R60+U60+O60</f>
        <v>7270</v>
      </c>
      <c r="Y60" s="69">
        <f>S60+V60</f>
        <v>0</v>
      </c>
      <c r="Z60" s="69">
        <f t="shared" si="345"/>
        <v>0</v>
      </c>
      <c r="AA60" s="67">
        <v>19788.0</v>
      </c>
      <c r="AB60" s="71">
        <v>4824.0</v>
      </c>
      <c r="AC60" s="70"/>
      <c r="AD60" s="70"/>
      <c r="AE60" s="70"/>
      <c r="AF60" s="71">
        <v>2677.0</v>
      </c>
      <c r="AG60" s="70"/>
      <c r="AH60" s="67">
        <v>833230.0</v>
      </c>
      <c r="AI60" s="67"/>
      <c r="AJ60" s="70"/>
      <c r="AK60" s="69">
        <f t="shared" si="346"/>
        <v>853018</v>
      </c>
      <c r="AL60" s="69">
        <f t="shared" ref="AL60:AM60" si="358">AB60+AF60+AI60</f>
        <v>7501</v>
      </c>
      <c r="AM60" s="69">
        <f t="shared" si="358"/>
        <v>0</v>
      </c>
      <c r="AN60" s="69"/>
      <c r="AO60" s="69"/>
      <c r="AP60" s="69"/>
      <c r="AQ60" s="69"/>
      <c r="AR60" s="69"/>
      <c r="AS60" s="69"/>
      <c r="AT60" s="69"/>
      <c r="AU60" s="69"/>
      <c r="AV60" s="69"/>
      <c r="AW60" s="69">
        <f t="shared" si="348"/>
        <v>0</v>
      </c>
      <c r="AX60" s="69">
        <f t="shared" si="349"/>
        <v>0</v>
      </c>
      <c r="AY60" s="69">
        <f t="shared" si="350"/>
        <v>0</v>
      </c>
      <c r="AZ60" s="69">
        <v>0.0</v>
      </c>
      <c r="BA60" s="69"/>
      <c r="BB60" s="69"/>
      <c r="BC60" s="69" t="s">
        <v>157</v>
      </c>
      <c r="BD60" s="69"/>
      <c r="BE60" s="69"/>
      <c r="BF60" s="69"/>
      <c r="BG60" s="69"/>
      <c r="BH60" s="69"/>
      <c r="BI60" s="69"/>
      <c r="BJ60" s="69"/>
      <c r="BK60" s="69"/>
      <c r="BL60" s="69">
        <v>0.0</v>
      </c>
      <c r="BM60" s="69">
        <f t="shared" ref="BM60:BN60" si="359">+BG60+BD60+BA60+BJ60</f>
        <v>0</v>
      </c>
      <c r="BN60" s="69">
        <f t="shared" si="359"/>
        <v>0</v>
      </c>
      <c r="BO60" s="56"/>
      <c r="BP60" s="67">
        <v>267284.0</v>
      </c>
      <c r="BQ60" s="56"/>
      <c r="BR60" s="69"/>
      <c r="BS60" s="69"/>
      <c r="BT60" s="70"/>
      <c r="BU60" s="70"/>
      <c r="BV60" s="71">
        <v>225252.0</v>
      </c>
      <c r="BW60" s="70"/>
      <c r="BX60" s="67">
        <v>3688.0</v>
      </c>
      <c r="BY60" s="71">
        <v>4560.0</v>
      </c>
      <c r="BZ60" s="69"/>
      <c r="CA60" s="71">
        <v>106997.0</v>
      </c>
      <c r="CB60" s="70"/>
      <c r="CC60" s="70"/>
      <c r="CD60" s="67">
        <v>30000.0</v>
      </c>
      <c r="CE60" s="67"/>
      <c r="CF60" s="56"/>
      <c r="CG60" s="69"/>
      <c r="CH60" s="69"/>
      <c r="CI60" s="69"/>
      <c r="CJ60" s="69"/>
      <c r="CK60" s="69"/>
      <c r="CL60" s="69"/>
      <c r="CM60" s="69">
        <f t="shared" ref="CM60:CO60" si="360">BO60+BR60+BU60+BX60+CA60+CD60+CG60+CJ60</f>
        <v>140685</v>
      </c>
      <c r="CN60" s="69">
        <f t="shared" si="360"/>
        <v>497096</v>
      </c>
      <c r="CO60" s="69">
        <f t="shared" si="360"/>
        <v>0</v>
      </c>
      <c r="CP60" s="69"/>
      <c r="CQ60" s="69"/>
      <c r="CR60" s="69"/>
      <c r="CS60" s="69"/>
      <c r="CT60" s="71">
        <v>2000.0</v>
      </c>
      <c r="CU60" s="70">
        <f>1100+1356</f>
        <v>2456</v>
      </c>
      <c r="CV60" s="69"/>
      <c r="CW60" s="69"/>
      <c r="CX60" s="69"/>
      <c r="CY60" s="67">
        <v>4119.0</v>
      </c>
      <c r="CZ60" s="67"/>
      <c r="DA60" s="69"/>
      <c r="DB60" s="69">
        <f t="shared" si="353"/>
        <v>4119</v>
      </c>
      <c r="DC60" s="69">
        <f t="shared" si="354"/>
        <v>2000</v>
      </c>
      <c r="DD60" s="69">
        <f t="shared" si="355"/>
        <v>2456</v>
      </c>
      <c r="DE60" s="69"/>
      <c r="DF60" s="69"/>
      <c r="DG60" s="69"/>
      <c r="DH60" s="70"/>
      <c r="DI60" s="70"/>
      <c r="DJ60" s="70"/>
      <c r="DK60" s="70"/>
      <c r="DL60" s="70"/>
      <c r="DM60" s="70"/>
      <c r="DN60" s="69"/>
      <c r="DO60" s="69"/>
      <c r="DP60" s="69"/>
      <c r="DQ60" s="67">
        <v>18500.0</v>
      </c>
      <c r="DR60" s="67">
        <v>31011.0</v>
      </c>
      <c r="DS60" s="70">
        <f>52265+4000</f>
        <v>56265</v>
      </c>
      <c r="DT60" s="70"/>
      <c r="DU60" s="70"/>
      <c r="DV60" s="69"/>
      <c r="DW60" s="69">
        <f t="shared" si="356"/>
        <v>18500</v>
      </c>
      <c r="DX60" s="69">
        <f t="shared" si="361"/>
        <v>31011</v>
      </c>
      <c r="DY60" s="69">
        <f t="shared" si="135"/>
        <v>56265</v>
      </c>
      <c r="DZ60" s="69"/>
      <c r="EA60" s="69"/>
      <c r="EB60" s="69"/>
      <c r="EC60" s="81"/>
      <c r="ED60" s="81"/>
      <c r="EE60" s="81"/>
      <c r="EF60" s="81"/>
      <c r="EG60" s="81"/>
      <c r="EH60" s="69"/>
      <c r="EI60" s="70">
        <f>L60+X60+AK60+AW60+BL60+CM60+DB60+DW60</f>
        <v>1033146</v>
      </c>
      <c r="EJ60" s="70">
        <f t="shared" si="362"/>
        <v>539427</v>
      </c>
      <c r="EK60" s="76">
        <f t="shared" si="357"/>
        <v>63236</v>
      </c>
      <c r="EL60" s="77">
        <v>5203.0</v>
      </c>
      <c r="EM60" s="2"/>
    </row>
    <row r="61" ht="12.75" customHeight="1">
      <c r="A61" s="63" t="s">
        <v>158</v>
      </c>
      <c r="B61" s="94">
        <v>5204.0</v>
      </c>
      <c r="C61" s="65"/>
      <c r="D61" s="71">
        <v>48500.0</v>
      </c>
      <c r="E61" s="66"/>
      <c r="F61" s="56"/>
      <c r="G61" s="56"/>
      <c r="H61" s="56"/>
      <c r="I61" s="56"/>
      <c r="J61" s="56"/>
      <c r="K61" s="56"/>
      <c r="L61" s="69">
        <f t="shared" si="341"/>
        <v>0</v>
      </c>
      <c r="M61" s="69">
        <f t="shared" si="342"/>
        <v>48500</v>
      </c>
      <c r="N61" s="69">
        <f t="shared" si="343"/>
        <v>0</v>
      </c>
      <c r="O61" s="69"/>
      <c r="P61" s="69"/>
      <c r="Q61" s="69"/>
      <c r="R61" s="67"/>
      <c r="S61" s="67"/>
      <c r="T61" s="69"/>
      <c r="U61" s="69"/>
      <c r="V61" s="69"/>
      <c r="W61" s="69"/>
      <c r="X61" s="69">
        <f t="shared" ref="X61:Y61" si="363">R61+U61</f>
        <v>0</v>
      </c>
      <c r="Y61" s="69">
        <f t="shared" si="363"/>
        <v>0</v>
      </c>
      <c r="Z61" s="69">
        <f t="shared" si="345"/>
        <v>0</v>
      </c>
      <c r="AA61" s="70"/>
      <c r="AB61" s="70"/>
      <c r="AC61" s="70"/>
      <c r="AD61" s="70"/>
      <c r="AE61" s="70"/>
      <c r="AF61" s="70"/>
      <c r="AG61" s="70"/>
      <c r="AH61" s="69"/>
      <c r="AI61" s="69"/>
      <c r="AJ61" s="69"/>
      <c r="AK61" s="69">
        <f t="shared" si="346"/>
        <v>0</v>
      </c>
      <c r="AL61" s="69">
        <f t="shared" ref="AL61:AM61" si="364">AB61+AF61+AI61</f>
        <v>0</v>
      </c>
      <c r="AM61" s="69">
        <f t="shared" si="364"/>
        <v>0</v>
      </c>
      <c r="AN61" s="69"/>
      <c r="AO61" s="69"/>
      <c r="AP61" s="69"/>
      <c r="AQ61" s="69"/>
      <c r="AR61" s="69"/>
      <c r="AS61" s="69"/>
      <c r="AT61" s="69"/>
      <c r="AU61" s="69"/>
      <c r="AV61" s="69"/>
      <c r="AW61" s="69">
        <f t="shared" si="348"/>
        <v>0</v>
      </c>
      <c r="AX61" s="69">
        <f t="shared" si="349"/>
        <v>0</v>
      </c>
      <c r="AY61" s="69">
        <f t="shared" si="350"/>
        <v>0</v>
      </c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>
        <f t="shared" ref="BL61:BN61" si="365">+BF61+BC61+AZ61+BI61</f>
        <v>0</v>
      </c>
      <c r="BM61" s="69">
        <f t="shared" si="365"/>
        <v>0</v>
      </c>
      <c r="BN61" s="69">
        <f t="shared" si="365"/>
        <v>0</v>
      </c>
      <c r="BO61" s="56"/>
      <c r="BP61" s="56"/>
      <c r="BQ61" s="56"/>
      <c r="BR61" s="70"/>
      <c r="BS61" s="70"/>
      <c r="BT61" s="69"/>
      <c r="BU61" s="69"/>
      <c r="BV61" s="69"/>
      <c r="BW61" s="70"/>
      <c r="BX61" s="67">
        <v>33000.0</v>
      </c>
      <c r="BY61" s="71">
        <v>75620.0</v>
      </c>
      <c r="BZ61" s="70"/>
      <c r="CA61" s="70"/>
      <c r="CB61" s="70"/>
      <c r="CC61" s="70">
        <v>36000.0</v>
      </c>
      <c r="CD61" s="67">
        <v>118532.0</v>
      </c>
      <c r="CE61" s="67"/>
      <c r="CF61" s="66"/>
      <c r="CG61" s="69"/>
      <c r="CH61" s="69"/>
      <c r="CI61" s="69"/>
      <c r="CJ61" s="69"/>
      <c r="CK61" s="69"/>
      <c r="CL61" s="69"/>
      <c r="CM61" s="69">
        <f t="shared" ref="CM61:CO61" si="366">BO61+BR61+BU61+BX61+CA61+CD61+CG61+CJ61</f>
        <v>151532</v>
      </c>
      <c r="CN61" s="69">
        <f t="shared" si="366"/>
        <v>75620</v>
      </c>
      <c r="CO61" s="69">
        <f t="shared" si="366"/>
        <v>36000</v>
      </c>
      <c r="CP61" s="69"/>
      <c r="CQ61" s="69"/>
      <c r="CR61" s="69"/>
      <c r="CS61" s="69"/>
      <c r="CT61" s="69"/>
      <c r="CU61" s="70"/>
      <c r="CV61" s="70"/>
      <c r="CW61" s="69"/>
      <c r="CX61" s="69"/>
      <c r="CY61" s="69"/>
      <c r="CZ61" s="69"/>
      <c r="DA61" s="69"/>
      <c r="DB61" s="69">
        <f t="shared" si="353"/>
        <v>0</v>
      </c>
      <c r="DC61" s="69">
        <f t="shared" si="354"/>
        <v>0</v>
      </c>
      <c r="DD61" s="69">
        <f t="shared" si="355"/>
        <v>0</v>
      </c>
      <c r="DE61" s="69"/>
      <c r="DF61" s="69"/>
      <c r="DG61" s="69"/>
      <c r="DH61" s="69"/>
      <c r="DI61" s="69"/>
      <c r="DJ61" s="69"/>
      <c r="DK61" s="69"/>
      <c r="DL61" s="69"/>
      <c r="DM61" s="69"/>
      <c r="DN61" s="67">
        <v>144000.0</v>
      </c>
      <c r="DO61" s="67"/>
      <c r="DP61" s="70"/>
      <c r="DQ61" s="69"/>
      <c r="DR61" s="69"/>
      <c r="DS61" s="69"/>
      <c r="DT61" s="69"/>
      <c r="DU61" s="69"/>
      <c r="DV61" s="69"/>
      <c r="DW61" s="69">
        <f t="shared" si="356"/>
        <v>144000</v>
      </c>
      <c r="DX61" s="69">
        <f t="shared" si="361"/>
        <v>0</v>
      </c>
      <c r="DY61" s="69">
        <f t="shared" si="135"/>
        <v>0</v>
      </c>
      <c r="DZ61" s="69"/>
      <c r="EA61" s="69"/>
      <c r="EB61" s="69"/>
      <c r="EC61" s="81"/>
      <c r="ED61" s="81"/>
      <c r="EE61" s="81"/>
      <c r="EF61" s="81"/>
      <c r="EG61" s="81"/>
      <c r="EH61" s="69"/>
      <c r="EI61" s="70">
        <f t="shared" ref="EI61:EJ61" si="367">C61+F61+O61+R61+U61+AA61+AH61+AN61+AQ61+AT61+AZ61+BC61+BF61+BI61+BO61+BU61+BX61+CA61+CD61+CG61+CJ61+CS61+CV61+CY61+DE61+DN61+DQ61+DT61+DZ61+EC61+EF61+BR61+DH61+I61+CP61+AE61</f>
        <v>295532</v>
      </c>
      <c r="EJ61" s="70">
        <f t="shared" si="367"/>
        <v>124120</v>
      </c>
      <c r="EK61" s="76">
        <f t="shared" si="357"/>
        <v>36000</v>
      </c>
      <c r="EL61" s="77">
        <v>5204.0</v>
      </c>
      <c r="EM61" s="2"/>
    </row>
    <row r="62" ht="12.75" customHeight="1">
      <c r="A62" s="63" t="s">
        <v>159</v>
      </c>
      <c r="B62" s="64">
        <v>5205.0</v>
      </c>
      <c r="C62" s="89"/>
      <c r="D62" s="67"/>
      <c r="E62" s="66"/>
      <c r="F62" s="56"/>
      <c r="G62" s="56"/>
      <c r="H62" s="56"/>
      <c r="I62" s="56"/>
      <c r="J62" s="56"/>
      <c r="K62" s="56"/>
      <c r="L62" s="69">
        <f t="shared" si="341"/>
        <v>0</v>
      </c>
      <c r="M62" s="69">
        <f t="shared" si="342"/>
        <v>0</v>
      </c>
      <c r="N62" s="69">
        <f t="shared" si="343"/>
        <v>0</v>
      </c>
      <c r="O62" s="69"/>
      <c r="P62" s="69"/>
      <c r="Q62" s="69"/>
      <c r="R62" s="69"/>
      <c r="S62" s="69"/>
      <c r="T62" s="69"/>
      <c r="U62" s="69"/>
      <c r="V62" s="69"/>
      <c r="W62" s="69"/>
      <c r="X62" s="69">
        <f t="shared" ref="X62:Y62" si="368">R62+U62</f>
        <v>0</v>
      </c>
      <c r="Y62" s="69">
        <f t="shared" si="368"/>
        <v>0</v>
      </c>
      <c r="Z62" s="69">
        <f t="shared" si="345"/>
        <v>0</v>
      </c>
      <c r="AA62" s="67">
        <v>51196.0</v>
      </c>
      <c r="AB62" s="71">
        <v>18708.0</v>
      </c>
      <c r="AC62" s="70"/>
      <c r="AD62" s="70"/>
      <c r="AE62" s="70"/>
      <c r="AF62" s="71">
        <v>25684.0</v>
      </c>
      <c r="AG62" s="70"/>
      <c r="AH62" s="67">
        <v>158083.0</v>
      </c>
      <c r="AI62" s="67"/>
      <c r="AJ62" s="70"/>
      <c r="AK62" s="69">
        <f t="shared" si="346"/>
        <v>209279</v>
      </c>
      <c r="AL62" s="69">
        <f t="shared" ref="AL62:AM62" si="369">AB62+AF62+AI62</f>
        <v>44392</v>
      </c>
      <c r="AM62" s="69">
        <f t="shared" si="369"/>
        <v>0</v>
      </c>
      <c r="AN62" s="69"/>
      <c r="AO62" s="69"/>
      <c r="AP62" s="69"/>
      <c r="AQ62" s="69"/>
      <c r="AR62" s="69"/>
      <c r="AS62" s="69"/>
      <c r="AT62" s="69"/>
      <c r="AU62" s="69"/>
      <c r="AV62" s="69"/>
      <c r="AW62" s="69">
        <f t="shared" si="348"/>
        <v>0</v>
      </c>
      <c r="AX62" s="69">
        <f t="shared" si="349"/>
        <v>0</v>
      </c>
      <c r="AY62" s="69">
        <f t="shared" si="350"/>
        <v>0</v>
      </c>
      <c r="AZ62" s="69"/>
      <c r="BA62" s="70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>
        <f t="shared" ref="BL62:BN62" si="370">+BF62+BC62+AZ62+BI62</f>
        <v>0</v>
      </c>
      <c r="BM62" s="69">
        <f t="shared" si="370"/>
        <v>0</v>
      </c>
      <c r="BN62" s="69">
        <f t="shared" si="370"/>
        <v>0</v>
      </c>
      <c r="BO62" s="56"/>
      <c r="BP62" s="56"/>
      <c r="BQ62" s="56"/>
      <c r="BR62" s="69"/>
      <c r="BS62" s="69"/>
      <c r="BT62" s="69"/>
      <c r="BU62" s="69"/>
      <c r="BV62" s="69"/>
      <c r="BW62" s="69"/>
      <c r="BX62" s="67">
        <v>1060.0</v>
      </c>
      <c r="BY62" s="71">
        <v>12000.0</v>
      </c>
      <c r="BZ62" s="70"/>
      <c r="CA62" s="67">
        <v>980.0</v>
      </c>
      <c r="CB62" s="71">
        <v>17437.0</v>
      </c>
      <c r="CC62" s="70">
        <f>1500+6000+1000+2500</f>
        <v>11000</v>
      </c>
      <c r="CD62" s="67"/>
      <c r="CE62" s="67"/>
      <c r="CF62" s="56"/>
      <c r="CG62" s="69"/>
      <c r="CH62" s="69"/>
      <c r="CI62" s="69"/>
      <c r="CJ62" s="69"/>
      <c r="CK62" s="69"/>
      <c r="CL62" s="69"/>
      <c r="CM62" s="69">
        <f t="shared" ref="CM62:CO62" si="371">BO62+BR62+BU62+BX62+CA62+CD62+CG62+CJ62</f>
        <v>2040</v>
      </c>
      <c r="CN62" s="69">
        <f t="shared" si="371"/>
        <v>29437</v>
      </c>
      <c r="CO62" s="69">
        <f t="shared" si="371"/>
        <v>11000</v>
      </c>
      <c r="CP62" s="69"/>
      <c r="CQ62" s="69"/>
      <c r="CR62" s="69"/>
      <c r="CS62" s="67">
        <v>2994.0</v>
      </c>
      <c r="CT62" s="71">
        <v>10924.0</v>
      </c>
      <c r="CU62" s="70"/>
      <c r="CV62" s="70"/>
      <c r="CW62" s="69"/>
      <c r="CX62" s="69"/>
      <c r="CY62" s="69"/>
      <c r="CZ62" s="69"/>
      <c r="DA62" s="69"/>
      <c r="DB62" s="69">
        <f t="shared" si="353"/>
        <v>2994</v>
      </c>
      <c r="DC62" s="69">
        <f t="shared" si="354"/>
        <v>10924</v>
      </c>
      <c r="DD62" s="69">
        <f t="shared" si="355"/>
        <v>0</v>
      </c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>
        <f t="shared" si="356"/>
        <v>0</v>
      </c>
      <c r="DX62" s="69">
        <f t="shared" si="361"/>
        <v>0</v>
      </c>
      <c r="DY62" s="69">
        <f t="shared" si="135"/>
        <v>0</v>
      </c>
      <c r="DZ62" s="69"/>
      <c r="EA62" s="69"/>
      <c r="EB62" s="69"/>
      <c r="EC62" s="81"/>
      <c r="ED62" s="81"/>
      <c r="EE62" s="81"/>
      <c r="EF62" s="81"/>
      <c r="EG62" s="81"/>
      <c r="EH62" s="69"/>
      <c r="EI62" s="70">
        <f t="shared" ref="EI62:EJ62" si="372">C62+F62+O62+R62+U62+AA62+AH62+AN62+AQ62+AT62+AZ62+BC62+BF62+BI62+BO62+BU62+BX62+CA62+CD62+CG62+CJ62+CS62+CV62+CY62+DE62+DN62+DQ62+DT62+DZ62+EC62+EF62+BR62+DH62+I62+CP62+AE62</f>
        <v>214313</v>
      </c>
      <c r="EJ62" s="70">
        <f t="shared" si="372"/>
        <v>84753</v>
      </c>
      <c r="EK62" s="76">
        <f t="shared" si="357"/>
        <v>11000</v>
      </c>
      <c r="EL62" s="77">
        <v>5205.0</v>
      </c>
      <c r="EM62" s="2"/>
    </row>
    <row r="63" ht="15.75" customHeight="1">
      <c r="A63" s="95" t="s">
        <v>160</v>
      </c>
      <c r="B63" s="64">
        <v>5206.0</v>
      </c>
      <c r="C63" s="96"/>
      <c r="D63" s="70"/>
      <c r="E63" s="70"/>
      <c r="F63" s="69"/>
      <c r="G63" s="69"/>
      <c r="H63" s="69"/>
      <c r="I63" s="69"/>
      <c r="J63" s="69"/>
      <c r="K63" s="69"/>
      <c r="L63" s="69">
        <f t="shared" si="341"/>
        <v>0</v>
      </c>
      <c r="M63" s="69">
        <f t="shared" si="342"/>
        <v>0</v>
      </c>
      <c r="N63" s="69">
        <f t="shared" si="343"/>
        <v>0</v>
      </c>
      <c r="O63" s="69"/>
      <c r="P63" s="69"/>
      <c r="Q63" s="69"/>
      <c r="R63" s="67"/>
      <c r="S63" s="67"/>
      <c r="T63" s="70"/>
      <c r="U63" s="69"/>
      <c r="V63" s="69"/>
      <c r="W63" s="69"/>
      <c r="X63" s="69">
        <f t="shared" ref="X63:Y63" si="373">R63+U63</f>
        <v>0</v>
      </c>
      <c r="Y63" s="69">
        <f t="shared" si="373"/>
        <v>0</v>
      </c>
      <c r="Z63" s="69">
        <f t="shared" si="345"/>
        <v>0</v>
      </c>
      <c r="AA63" s="69"/>
      <c r="AB63" s="69"/>
      <c r="AC63" s="70"/>
      <c r="AD63" s="70"/>
      <c r="AE63" s="70"/>
      <c r="AF63" s="70"/>
      <c r="AG63" s="70"/>
      <c r="AH63" s="69"/>
      <c r="AI63" s="69"/>
      <c r="AJ63" s="70"/>
      <c r="AK63" s="69">
        <f t="shared" si="346"/>
        <v>0</v>
      </c>
      <c r="AL63" s="69">
        <f t="shared" ref="AL63:AM63" si="374">AB63+AF63+AI63</f>
        <v>0</v>
      </c>
      <c r="AM63" s="69">
        <f t="shared" si="374"/>
        <v>0</v>
      </c>
      <c r="AN63" s="69"/>
      <c r="AO63" s="69"/>
      <c r="AP63" s="69"/>
      <c r="AQ63" s="69"/>
      <c r="AR63" s="69"/>
      <c r="AS63" s="69"/>
      <c r="AT63" s="69"/>
      <c r="AU63" s="69"/>
      <c r="AV63" s="69"/>
      <c r="AW63" s="69">
        <f t="shared" si="348"/>
        <v>0</v>
      </c>
      <c r="AX63" s="69">
        <f t="shared" si="349"/>
        <v>0</v>
      </c>
      <c r="AY63" s="69">
        <f t="shared" si="350"/>
        <v>0</v>
      </c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>
        <f t="shared" ref="BL63:BN63" si="375">+BF63+BC63+AZ63+BI63</f>
        <v>0</v>
      </c>
      <c r="BM63" s="69">
        <f t="shared" si="375"/>
        <v>0</v>
      </c>
      <c r="BN63" s="69">
        <f t="shared" si="375"/>
        <v>0</v>
      </c>
      <c r="BO63" s="67">
        <v>4324682.0</v>
      </c>
      <c r="BP63" s="67">
        <v>5885977.0</v>
      </c>
      <c r="BQ63" s="85">
        <f>65392</f>
        <v>65392</v>
      </c>
      <c r="BR63" s="67"/>
      <c r="BS63" s="67"/>
      <c r="BT63" s="70"/>
      <c r="BU63" s="67">
        <v>308192.0</v>
      </c>
      <c r="BV63" s="71">
        <v>303729.0</v>
      </c>
      <c r="BW63" s="84">
        <v>52920.0</v>
      </c>
      <c r="BX63" s="67"/>
      <c r="BY63" s="67"/>
      <c r="BZ63" s="70"/>
      <c r="CA63" s="71">
        <v>58010.0</v>
      </c>
      <c r="CB63" s="71">
        <v>93300.0</v>
      </c>
      <c r="CC63" s="70">
        <v>5000.0</v>
      </c>
      <c r="CD63" s="56"/>
      <c r="CE63" s="56"/>
      <c r="CF63" s="56"/>
      <c r="CG63" s="69"/>
      <c r="CH63" s="69"/>
      <c r="CI63" s="69"/>
      <c r="CJ63" s="69"/>
      <c r="CK63" s="69"/>
      <c r="CL63" s="69"/>
      <c r="CM63" s="69">
        <f t="shared" ref="CM63:CO63" si="376">BO63+BR63+BU63+BX63+CA63+CD63+CG63+CJ63</f>
        <v>4690884</v>
      </c>
      <c r="CN63" s="69">
        <f t="shared" si="376"/>
        <v>6283006</v>
      </c>
      <c r="CO63" s="69">
        <f t="shared" si="376"/>
        <v>123312</v>
      </c>
      <c r="CP63" s="70"/>
      <c r="CQ63" s="70"/>
      <c r="CR63" s="69"/>
      <c r="CS63" s="70"/>
      <c r="CT63" s="71">
        <v>16740.0</v>
      </c>
      <c r="CU63" s="70">
        <f>8256-1356</f>
        <v>6900</v>
      </c>
      <c r="CV63" s="70"/>
      <c r="CW63" s="69"/>
      <c r="CX63" s="69"/>
      <c r="CY63" s="69"/>
      <c r="CZ63" s="69"/>
      <c r="DA63" s="69"/>
      <c r="DB63" s="69">
        <f>CS63+CV63+CY63+CP63</f>
        <v>0</v>
      </c>
      <c r="DC63" s="69">
        <f t="shared" si="354"/>
        <v>16740</v>
      </c>
      <c r="DD63" s="69">
        <f t="shared" si="355"/>
        <v>6900</v>
      </c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70"/>
      <c r="DR63" s="70"/>
      <c r="DS63" s="70"/>
      <c r="DT63" s="69"/>
      <c r="DU63" s="69"/>
      <c r="DV63" s="69"/>
      <c r="DW63" s="69">
        <f t="shared" si="356"/>
        <v>0</v>
      </c>
      <c r="DX63" s="69">
        <f t="shared" si="361"/>
        <v>0</v>
      </c>
      <c r="DY63" s="69">
        <f t="shared" si="135"/>
        <v>0</v>
      </c>
      <c r="DZ63" s="69"/>
      <c r="EA63" s="69"/>
      <c r="EB63" s="69"/>
      <c r="EC63" s="81"/>
      <c r="ED63" s="81"/>
      <c r="EE63" s="81"/>
      <c r="EF63" s="81"/>
      <c r="EG63" s="81"/>
      <c r="EH63" s="69"/>
      <c r="EI63" s="70">
        <f t="shared" ref="EI63:EJ63" si="377">C63+F63+O63+R63+U63+AA63+AH63+AN63+AQ63+AT63+AZ63+BC63+BF63+BI63+BO63+BU63+BX63+CA63+CD63+CG63+CJ63+CS63+CV63+CY63+DE63+DN63+DQ63+DT63+DZ63+EC63+EF63+BR63+DH63+I63+CP63+AE63</f>
        <v>4690884</v>
      </c>
      <c r="EJ63" s="70">
        <f t="shared" si="377"/>
        <v>6299746</v>
      </c>
      <c r="EK63" s="76">
        <f t="shared" si="357"/>
        <v>130212</v>
      </c>
      <c r="EL63" s="77">
        <v>5206.0</v>
      </c>
      <c r="EM63" s="97" t="s">
        <v>161</v>
      </c>
    </row>
    <row r="64" ht="15.75" customHeight="1">
      <c r="A64" s="95" t="s">
        <v>162</v>
      </c>
      <c r="B64" s="64">
        <v>5219.0</v>
      </c>
      <c r="C64" s="96"/>
      <c r="D64" s="70"/>
      <c r="E64" s="70"/>
      <c r="F64" s="69"/>
      <c r="G64" s="69"/>
      <c r="H64" s="69"/>
      <c r="I64" s="69"/>
      <c r="J64" s="69"/>
      <c r="K64" s="69"/>
      <c r="L64" s="69">
        <f t="shared" si="341"/>
        <v>0</v>
      </c>
      <c r="M64" s="69">
        <f t="shared" si="342"/>
        <v>0</v>
      </c>
      <c r="N64" s="69">
        <f t="shared" si="343"/>
        <v>0</v>
      </c>
      <c r="O64" s="69"/>
      <c r="P64" s="69"/>
      <c r="Q64" s="69"/>
      <c r="R64" s="69"/>
      <c r="S64" s="69"/>
      <c r="T64" s="69"/>
      <c r="U64" s="69"/>
      <c r="V64" s="69"/>
      <c r="W64" s="69"/>
      <c r="X64" s="69">
        <f t="shared" ref="X64:Y64" si="378">R64+U64</f>
        <v>0</v>
      </c>
      <c r="Y64" s="69">
        <f t="shared" si="378"/>
        <v>0</v>
      </c>
      <c r="Z64" s="69">
        <f t="shared" si="345"/>
        <v>0</v>
      </c>
      <c r="AA64" s="69"/>
      <c r="AB64" s="69"/>
      <c r="AC64" s="69"/>
      <c r="AD64" s="69"/>
      <c r="AE64" s="69"/>
      <c r="AF64" s="69"/>
      <c r="AG64" s="69"/>
      <c r="AH64" s="70"/>
      <c r="AI64" s="71">
        <v>55186.0</v>
      </c>
      <c r="AJ64" s="70"/>
      <c r="AK64" s="69">
        <f t="shared" si="346"/>
        <v>0</v>
      </c>
      <c r="AL64" s="69">
        <f t="shared" ref="AL64:AM64" si="379">AB64+AF64+AI64</f>
        <v>55186</v>
      </c>
      <c r="AM64" s="69">
        <f t="shared" si="379"/>
        <v>0</v>
      </c>
      <c r="AN64" s="69"/>
      <c r="AO64" s="69"/>
      <c r="AP64" s="69"/>
      <c r="AQ64" s="69"/>
      <c r="AR64" s="69"/>
      <c r="AS64" s="69"/>
      <c r="AT64" s="69"/>
      <c r="AU64" s="69"/>
      <c r="AV64" s="69"/>
      <c r="AW64" s="69">
        <f t="shared" si="348"/>
        <v>0</v>
      </c>
      <c r="AX64" s="69">
        <f t="shared" si="349"/>
        <v>0</v>
      </c>
      <c r="AY64" s="69">
        <f t="shared" si="350"/>
        <v>0</v>
      </c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>
        <f t="shared" ref="BL64:BN64" si="380">+BF64+BC64+AZ64+BI64</f>
        <v>0</v>
      </c>
      <c r="BM64" s="69">
        <f t="shared" si="380"/>
        <v>0</v>
      </c>
      <c r="BN64" s="69">
        <f t="shared" si="380"/>
        <v>0</v>
      </c>
      <c r="BO64" s="56"/>
      <c r="BP64" s="56"/>
      <c r="BQ64" s="56"/>
      <c r="BR64" s="69"/>
      <c r="BS64" s="69"/>
      <c r="BT64" s="69"/>
      <c r="BU64" s="69"/>
      <c r="BV64" s="69"/>
      <c r="BW64" s="69"/>
      <c r="BX64" s="67">
        <v>5460.0</v>
      </c>
      <c r="BY64" s="67"/>
      <c r="BZ64" s="84"/>
      <c r="CA64" s="67">
        <v>4782.0</v>
      </c>
      <c r="CB64" s="71">
        <v>25608.0</v>
      </c>
      <c r="CC64" s="70">
        <v>35730.0</v>
      </c>
      <c r="CD64" s="67"/>
      <c r="CE64" s="56"/>
      <c r="CF64" s="56"/>
      <c r="CG64" s="69"/>
      <c r="CH64" s="69"/>
      <c r="CI64" s="69"/>
      <c r="CJ64" s="69"/>
      <c r="CK64" s="69"/>
      <c r="CL64" s="69"/>
      <c r="CM64" s="69">
        <f t="shared" ref="CM64:CO64" si="381">BO64+BR64+BU64+BX64+CA64+CD64+CG64+CJ64</f>
        <v>10242</v>
      </c>
      <c r="CN64" s="69">
        <f t="shared" si="381"/>
        <v>25608</v>
      </c>
      <c r="CO64" s="69">
        <f t="shared" si="381"/>
        <v>35730</v>
      </c>
      <c r="CP64" s="69"/>
      <c r="CQ64" s="69"/>
      <c r="CR64" s="69"/>
      <c r="CS64" s="69"/>
      <c r="CT64" s="69"/>
      <c r="CU64" s="69"/>
      <c r="CV64" s="69"/>
      <c r="CW64" s="69"/>
      <c r="CX64" s="69"/>
      <c r="CY64" s="67">
        <v>12650.0</v>
      </c>
      <c r="CZ64" s="71">
        <v>11688.0</v>
      </c>
      <c r="DA64" s="70">
        <v>21565.0</v>
      </c>
      <c r="DB64" s="69">
        <f>CS64+CV64+CY64</f>
        <v>12650</v>
      </c>
      <c r="DC64" s="69">
        <f t="shared" si="354"/>
        <v>11688</v>
      </c>
      <c r="DD64" s="69">
        <f t="shared" si="355"/>
        <v>21565</v>
      </c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>
        <f t="shared" si="356"/>
        <v>0</v>
      </c>
      <c r="DX64" s="69">
        <f t="shared" si="361"/>
        <v>0</v>
      </c>
      <c r="DY64" s="69">
        <f t="shared" si="135"/>
        <v>0</v>
      </c>
      <c r="DZ64" s="69"/>
      <c r="EA64" s="69"/>
      <c r="EB64" s="69"/>
      <c r="EC64" s="81"/>
      <c r="ED64" s="81"/>
      <c r="EE64" s="81"/>
      <c r="EF64" s="81"/>
      <c r="EG64" s="81"/>
      <c r="EH64" s="69"/>
      <c r="EI64" s="70">
        <f t="shared" ref="EI64:EJ64" si="382">C64+F64+O64+R64+U64+AA64+AH64+AN64+AQ64+AT64+AZ64+BC64+BF64+BI64+BO64+BU64+BX64+CA64+CD64+CG64+CJ64+CS64+CV64+CY64+DE64+DN64+DQ64+DT64+DZ64+EC64+EF64+BR64+DH64+I64+CP64+AE64</f>
        <v>22892</v>
      </c>
      <c r="EJ64" s="70">
        <f t="shared" si="382"/>
        <v>92482</v>
      </c>
      <c r="EK64" s="76">
        <f t="shared" si="357"/>
        <v>57295</v>
      </c>
      <c r="EL64" s="77">
        <v>5219.0</v>
      </c>
      <c r="EM64" s="98" t="s">
        <v>163</v>
      </c>
    </row>
    <row r="65" ht="15.75" customHeight="1">
      <c r="A65" s="52" t="s">
        <v>164</v>
      </c>
      <c r="B65" s="53" t="s">
        <v>165</v>
      </c>
      <c r="C65" s="99">
        <f t="shared" ref="C65:AC65" si="383">C66+C67</f>
        <v>0</v>
      </c>
      <c r="D65" s="69">
        <f t="shared" si="383"/>
        <v>5630</v>
      </c>
      <c r="E65" s="69">
        <f t="shared" si="383"/>
        <v>0</v>
      </c>
      <c r="F65" s="69">
        <f t="shared" si="383"/>
        <v>0</v>
      </c>
      <c r="G65" s="69">
        <f t="shared" si="383"/>
        <v>0</v>
      </c>
      <c r="H65" s="69">
        <f t="shared" si="383"/>
        <v>0</v>
      </c>
      <c r="I65" s="69">
        <f t="shared" si="383"/>
        <v>0</v>
      </c>
      <c r="J65" s="69">
        <f t="shared" si="383"/>
        <v>0</v>
      </c>
      <c r="K65" s="69">
        <f t="shared" si="383"/>
        <v>0</v>
      </c>
      <c r="L65" s="69">
        <f t="shared" si="383"/>
        <v>0</v>
      </c>
      <c r="M65" s="69">
        <f t="shared" si="383"/>
        <v>5630</v>
      </c>
      <c r="N65" s="69">
        <f t="shared" si="383"/>
        <v>0</v>
      </c>
      <c r="O65" s="69">
        <f t="shared" si="383"/>
        <v>0</v>
      </c>
      <c r="P65" s="69">
        <f t="shared" si="383"/>
        <v>0</v>
      </c>
      <c r="Q65" s="69">
        <f t="shared" si="383"/>
        <v>0</v>
      </c>
      <c r="R65" s="69">
        <f t="shared" si="383"/>
        <v>0</v>
      </c>
      <c r="S65" s="69">
        <f t="shared" si="383"/>
        <v>0</v>
      </c>
      <c r="T65" s="69">
        <f t="shared" si="383"/>
        <v>0</v>
      </c>
      <c r="U65" s="69">
        <f t="shared" si="383"/>
        <v>0</v>
      </c>
      <c r="V65" s="69">
        <f t="shared" si="383"/>
        <v>0</v>
      </c>
      <c r="W65" s="69">
        <f t="shared" si="383"/>
        <v>0</v>
      </c>
      <c r="X65" s="69">
        <f t="shared" si="383"/>
        <v>0</v>
      </c>
      <c r="Y65" s="69">
        <f t="shared" si="383"/>
        <v>0</v>
      </c>
      <c r="Z65" s="69">
        <f t="shared" si="383"/>
        <v>0</v>
      </c>
      <c r="AA65" s="69">
        <f t="shared" si="383"/>
        <v>5831</v>
      </c>
      <c r="AB65" s="69">
        <f t="shared" si="383"/>
        <v>0</v>
      </c>
      <c r="AC65" s="69">
        <f t="shared" si="383"/>
        <v>0</v>
      </c>
      <c r="AD65" s="69"/>
      <c r="AE65" s="69">
        <f t="shared" ref="AE65:DG65" si="384">AE66+AE67</f>
        <v>2185</v>
      </c>
      <c r="AF65" s="69">
        <f t="shared" si="384"/>
        <v>1362</v>
      </c>
      <c r="AG65" s="69">
        <f t="shared" si="384"/>
        <v>0</v>
      </c>
      <c r="AH65" s="69">
        <f t="shared" si="384"/>
        <v>0</v>
      </c>
      <c r="AI65" s="69">
        <f t="shared" si="384"/>
        <v>0</v>
      </c>
      <c r="AJ65" s="69">
        <f t="shared" si="384"/>
        <v>0</v>
      </c>
      <c r="AK65" s="69">
        <f t="shared" si="384"/>
        <v>8016</v>
      </c>
      <c r="AL65" s="69">
        <f t="shared" si="384"/>
        <v>1362</v>
      </c>
      <c r="AM65" s="69">
        <f t="shared" si="384"/>
        <v>0</v>
      </c>
      <c r="AN65" s="69">
        <f t="shared" si="384"/>
        <v>0</v>
      </c>
      <c r="AO65" s="69">
        <f t="shared" si="384"/>
        <v>0</v>
      </c>
      <c r="AP65" s="69">
        <f t="shared" si="384"/>
        <v>0</v>
      </c>
      <c r="AQ65" s="69">
        <f t="shared" si="384"/>
        <v>0</v>
      </c>
      <c r="AR65" s="69">
        <f t="shared" si="384"/>
        <v>0</v>
      </c>
      <c r="AS65" s="69">
        <f t="shared" si="384"/>
        <v>0</v>
      </c>
      <c r="AT65" s="69">
        <f t="shared" si="384"/>
        <v>0</v>
      </c>
      <c r="AU65" s="69">
        <f t="shared" si="384"/>
        <v>0</v>
      </c>
      <c r="AV65" s="69">
        <f t="shared" si="384"/>
        <v>0</v>
      </c>
      <c r="AW65" s="69">
        <f t="shared" si="384"/>
        <v>0</v>
      </c>
      <c r="AX65" s="69">
        <f t="shared" si="384"/>
        <v>0</v>
      </c>
      <c r="AY65" s="69">
        <f t="shared" si="384"/>
        <v>0</v>
      </c>
      <c r="AZ65" s="69">
        <f t="shared" si="384"/>
        <v>0</v>
      </c>
      <c r="BA65" s="69">
        <f t="shared" si="384"/>
        <v>0</v>
      </c>
      <c r="BB65" s="69">
        <f t="shared" si="384"/>
        <v>0</v>
      </c>
      <c r="BC65" s="69">
        <f t="shared" si="384"/>
        <v>0</v>
      </c>
      <c r="BD65" s="69">
        <f t="shared" si="384"/>
        <v>0</v>
      </c>
      <c r="BE65" s="69">
        <f t="shared" si="384"/>
        <v>0</v>
      </c>
      <c r="BF65" s="69">
        <f t="shared" si="384"/>
        <v>0</v>
      </c>
      <c r="BG65" s="69">
        <f t="shared" si="384"/>
        <v>0</v>
      </c>
      <c r="BH65" s="69">
        <f t="shared" si="384"/>
        <v>0</v>
      </c>
      <c r="BI65" s="69">
        <f t="shared" si="384"/>
        <v>0</v>
      </c>
      <c r="BJ65" s="69">
        <f t="shared" si="384"/>
        <v>0</v>
      </c>
      <c r="BK65" s="69">
        <f t="shared" si="384"/>
        <v>0</v>
      </c>
      <c r="BL65" s="69">
        <f t="shared" si="384"/>
        <v>0</v>
      </c>
      <c r="BM65" s="69">
        <f t="shared" si="384"/>
        <v>0</v>
      </c>
      <c r="BN65" s="69">
        <f t="shared" si="384"/>
        <v>0</v>
      </c>
      <c r="BO65" s="69">
        <f t="shared" si="384"/>
        <v>0</v>
      </c>
      <c r="BP65" s="69">
        <f t="shared" si="384"/>
        <v>0</v>
      </c>
      <c r="BQ65" s="69">
        <f t="shared" si="384"/>
        <v>0</v>
      </c>
      <c r="BR65" s="69">
        <f t="shared" si="384"/>
        <v>0</v>
      </c>
      <c r="BS65" s="69">
        <f t="shared" si="384"/>
        <v>0</v>
      </c>
      <c r="BT65" s="69">
        <f t="shared" si="384"/>
        <v>0</v>
      </c>
      <c r="BU65" s="69">
        <f t="shared" si="384"/>
        <v>0</v>
      </c>
      <c r="BV65" s="69">
        <f t="shared" si="384"/>
        <v>0</v>
      </c>
      <c r="BW65" s="69">
        <f t="shared" si="384"/>
        <v>0</v>
      </c>
      <c r="BX65" s="69">
        <f t="shared" si="384"/>
        <v>360</v>
      </c>
      <c r="BY65" s="69">
        <f t="shared" si="384"/>
        <v>0</v>
      </c>
      <c r="BZ65" s="69">
        <f t="shared" si="384"/>
        <v>0</v>
      </c>
      <c r="CA65" s="69">
        <f t="shared" si="384"/>
        <v>0</v>
      </c>
      <c r="CB65" s="69">
        <f t="shared" si="384"/>
        <v>0</v>
      </c>
      <c r="CC65" s="69">
        <f t="shared" si="384"/>
        <v>0</v>
      </c>
      <c r="CD65" s="56">
        <f t="shared" si="384"/>
        <v>0</v>
      </c>
      <c r="CE65" s="56">
        <f t="shared" si="384"/>
        <v>0</v>
      </c>
      <c r="CF65" s="56">
        <f t="shared" si="384"/>
        <v>0</v>
      </c>
      <c r="CG65" s="69">
        <f t="shared" si="384"/>
        <v>0</v>
      </c>
      <c r="CH65" s="69">
        <f t="shared" si="384"/>
        <v>0</v>
      </c>
      <c r="CI65" s="69">
        <f t="shared" si="384"/>
        <v>0</v>
      </c>
      <c r="CJ65" s="69">
        <f t="shared" si="384"/>
        <v>0</v>
      </c>
      <c r="CK65" s="69">
        <f t="shared" si="384"/>
        <v>0</v>
      </c>
      <c r="CL65" s="69">
        <f t="shared" si="384"/>
        <v>0</v>
      </c>
      <c r="CM65" s="69">
        <f t="shared" si="384"/>
        <v>360</v>
      </c>
      <c r="CN65" s="69">
        <f t="shared" si="384"/>
        <v>0</v>
      </c>
      <c r="CO65" s="69">
        <f t="shared" si="384"/>
        <v>0</v>
      </c>
      <c r="CP65" s="69">
        <f t="shared" si="384"/>
        <v>0</v>
      </c>
      <c r="CQ65" s="69">
        <f t="shared" si="384"/>
        <v>0</v>
      </c>
      <c r="CR65" s="69">
        <f t="shared" si="384"/>
        <v>0</v>
      </c>
      <c r="CS65" s="69">
        <f t="shared" si="384"/>
        <v>0</v>
      </c>
      <c r="CT65" s="69">
        <f t="shared" si="384"/>
        <v>0</v>
      </c>
      <c r="CU65" s="69">
        <f t="shared" si="384"/>
        <v>0</v>
      </c>
      <c r="CV65" s="69">
        <f t="shared" si="384"/>
        <v>0</v>
      </c>
      <c r="CW65" s="69">
        <f t="shared" si="384"/>
        <v>0</v>
      </c>
      <c r="CX65" s="69">
        <f t="shared" si="384"/>
        <v>0</v>
      </c>
      <c r="CY65" s="69">
        <f t="shared" si="384"/>
        <v>0</v>
      </c>
      <c r="CZ65" s="69">
        <f t="shared" si="384"/>
        <v>0</v>
      </c>
      <c r="DA65" s="69">
        <f t="shared" si="384"/>
        <v>0</v>
      </c>
      <c r="DB65" s="69">
        <f t="shared" si="384"/>
        <v>0</v>
      </c>
      <c r="DC65" s="69">
        <f t="shared" si="384"/>
        <v>0</v>
      </c>
      <c r="DD65" s="69">
        <f t="shared" si="384"/>
        <v>0</v>
      </c>
      <c r="DE65" s="69">
        <f t="shared" si="384"/>
        <v>0</v>
      </c>
      <c r="DF65" s="69">
        <f t="shared" si="384"/>
        <v>0</v>
      </c>
      <c r="DG65" s="69">
        <f t="shared" si="384"/>
        <v>0</v>
      </c>
      <c r="DH65" s="69"/>
      <c r="DI65" s="69"/>
      <c r="DJ65" s="69"/>
      <c r="DK65" s="69"/>
      <c r="DL65" s="69"/>
      <c r="DM65" s="69"/>
      <c r="DN65" s="69">
        <f t="shared" ref="DN65:DX65" si="385">DN66+DN67</f>
        <v>0</v>
      </c>
      <c r="DO65" s="69">
        <f t="shared" si="385"/>
        <v>0</v>
      </c>
      <c r="DP65" s="69">
        <f t="shared" si="385"/>
        <v>0</v>
      </c>
      <c r="DQ65" s="69">
        <f t="shared" si="385"/>
        <v>0</v>
      </c>
      <c r="DR65" s="69">
        <f t="shared" si="385"/>
        <v>0</v>
      </c>
      <c r="DS65" s="69">
        <f t="shared" si="385"/>
        <v>0</v>
      </c>
      <c r="DT65" s="69">
        <f t="shared" si="385"/>
        <v>85007</v>
      </c>
      <c r="DU65" s="69">
        <f t="shared" si="385"/>
        <v>0</v>
      </c>
      <c r="DV65" s="69">
        <f t="shared" si="385"/>
        <v>25239</v>
      </c>
      <c r="DW65" s="69">
        <f t="shared" si="385"/>
        <v>85007</v>
      </c>
      <c r="DX65" s="69">
        <f t="shared" si="385"/>
        <v>0</v>
      </c>
      <c r="DY65" s="69">
        <f t="shared" si="135"/>
        <v>25239</v>
      </c>
      <c r="DZ65" s="69">
        <f t="shared" ref="DZ65:EK65" si="386">DZ66+DZ67</f>
        <v>0</v>
      </c>
      <c r="EA65" s="69">
        <f t="shared" si="386"/>
        <v>0</v>
      </c>
      <c r="EB65" s="69">
        <f t="shared" si="386"/>
        <v>0</v>
      </c>
      <c r="EC65" s="81">
        <f t="shared" si="386"/>
        <v>0</v>
      </c>
      <c r="ED65" s="81">
        <f t="shared" si="386"/>
        <v>0</v>
      </c>
      <c r="EE65" s="81">
        <f t="shared" si="386"/>
        <v>0</v>
      </c>
      <c r="EF65" s="81">
        <f t="shared" si="386"/>
        <v>0</v>
      </c>
      <c r="EG65" s="81">
        <f t="shared" si="386"/>
        <v>0</v>
      </c>
      <c r="EH65" s="69">
        <f t="shared" si="386"/>
        <v>0</v>
      </c>
      <c r="EI65" s="69">
        <f t="shared" si="386"/>
        <v>93383</v>
      </c>
      <c r="EJ65" s="69">
        <f t="shared" si="386"/>
        <v>6992</v>
      </c>
      <c r="EK65" s="82">
        <f t="shared" si="386"/>
        <v>25239</v>
      </c>
      <c r="EL65" s="88" t="s">
        <v>165</v>
      </c>
      <c r="EM65" s="97"/>
    </row>
    <row r="66" ht="15.75" customHeight="1">
      <c r="A66" s="63" t="s">
        <v>166</v>
      </c>
      <c r="B66" s="64">
        <v>5301.0</v>
      </c>
      <c r="C66" s="89"/>
      <c r="D66" s="71">
        <v>5630.0</v>
      </c>
      <c r="E66" s="69"/>
      <c r="F66" s="69"/>
      <c r="G66" s="69"/>
      <c r="H66" s="69"/>
      <c r="I66" s="69"/>
      <c r="J66" s="69"/>
      <c r="K66" s="69"/>
      <c r="L66" s="69">
        <f t="shared" ref="L66:N66" si="387">C66+F66</f>
        <v>0</v>
      </c>
      <c r="M66" s="69">
        <f t="shared" si="387"/>
        <v>5630</v>
      </c>
      <c r="N66" s="69">
        <f t="shared" si="387"/>
        <v>0</v>
      </c>
      <c r="O66" s="69"/>
      <c r="P66" s="69"/>
      <c r="Q66" s="69"/>
      <c r="R66" s="69"/>
      <c r="S66" s="69"/>
      <c r="T66" s="69"/>
      <c r="U66" s="69"/>
      <c r="V66" s="69"/>
      <c r="W66" s="69"/>
      <c r="X66" s="69">
        <f t="shared" ref="X66:Z66" si="388">R66+U66+O66</f>
        <v>0</v>
      </c>
      <c r="Y66" s="69">
        <f t="shared" si="388"/>
        <v>0</v>
      </c>
      <c r="Z66" s="69">
        <f t="shared" si="388"/>
        <v>0</v>
      </c>
      <c r="AA66" s="67">
        <v>5831.0</v>
      </c>
      <c r="AB66" s="67"/>
      <c r="AC66" s="70"/>
      <c r="AD66" s="69"/>
      <c r="AE66" s="70">
        <v>2185.0</v>
      </c>
      <c r="AF66" s="70"/>
      <c r="AG66" s="69"/>
      <c r="AH66" s="69"/>
      <c r="AI66" s="69"/>
      <c r="AJ66" s="69"/>
      <c r="AK66" s="69">
        <f t="shared" ref="AK66:AK67" si="397">AA66+AH66+AE66</f>
        <v>8016</v>
      </c>
      <c r="AL66" s="69">
        <f t="shared" ref="AL66:AM66" si="389">AB66+AF66+AI66</f>
        <v>0</v>
      </c>
      <c r="AM66" s="69">
        <f t="shared" si="389"/>
        <v>0</v>
      </c>
      <c r="AN66" s="69"/>
      <c r="AO66" s="69"/>
      <c r="AP66" s="69"/>
      <c r="AQ66" s="69"/>
      <c r="AR66" s="69"/>
      <c r="AS66" s="69"/>
      <c r="AT66" s="69"/>
      <c r="AU66" s="69"/>
      <c r="AV66" s="69"/>
      <c r="AW66" s="69">
        <f t="shared" ref="AW66:AY66" si="390">+AT66+AN66+AQ66</f>
        <v>0</v>
      </c>
      <c r="AX66" s="69">
        <f t="shared" si="390"/>
        <v>0</v>
      </c>
      <c r="AY66" s="69">
        <f t="shared" si="390"/>
        <v>0</v>
      </c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>
        <f t="shared" ref="BL66:BN66" si="391">+BF66+BC66+AZ66+BI66</f>
        <v>0</v>
      </c>
      <c r="BM66" s="69">
        <f t="shared" si="391"/>
        <v>0</v>
      </c>
      <c r="BN66" s="69">
        <f t="shared" si="391"/>
        <v>0</v>
      </c>
      <c r="BO66" s="69"/>
      <c r="BP66" s="69"/>
      <c r="BQ66" s="69"/>
      <c r="BR66" s="69"/>
      <c r="BS66" s="69"/>
      <c r="BT66" s="69"/>
      <c r="BU66" s="69"/>
      <c r="BV66" s="69"/>
      <c r="BW66" s="69"/>
      <c r="BX66" s="67">
        <v>360.0</v>
      </c>
      <c r="BY66" s="67"/>
      <c r="BZ66" s="69"/>
      <c r="CA66" s="69"/>
      <c r="CB66" s="69"/>
      <c r="CC66" s="69"/>
      <c r="CD66" s="78"/>
      <c r="CE66" s="78"/>
      <c r="CF66" s="78"/>
      <c r="CG66" s="69"/>
      <c r="CH66" s="69"/>
      <c r="CI66" s="69"/>
      <c r="CJ66" s="69"/>
      <c r="CK66" s="69"/>
      <c r="CL66" s="69"/>
      <c r="CM66" s="69">
        <f t="shared" ref="CM66:CO66" si="392">BO66+BR66+BU66+BX66+CA66+CD66+CG66+CJ66</f>
        <v>360</v>
      </c>
      <c r="CN66" s="69">
        <f t="shared" si="392"/>
        <v>0</v>
      </c>
      <c r="CO66" s="69">
        <f t="shared" si="392"/>
        <v>0</v>
      </c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>
        <f t="shared" ref="DB66:DD66" si="393">CS66+CV66+CY66</f>
        <v>0</v>
      </c>
      <c r="DC66" s="69">
        <f t="shared" si="393"/>
        <v>0</v>
      </c>
      <c r="DD66" s="69">
        <f t="shared" si="393"/>
        <v>0</v>
      </c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>
        <f t="shared" ref="DW66:DW68" si="402">DG66+DN66+DQ66+DT66</f>
        <v>0</v>
      </c>
      <c r="DX66" s="69">
        <f t="shared" ref="DX66:DX68" si="403">DF66+DO66+DR66+DU66</f>
        <v>0</v>
      </c>
      <c r="DY66" s="69">
        <f t="shared" si="135"/>
        <v>0</v>
      </c>
      <c r="DZ66" s="69"/>
      <c r="EA66" s="69"/>
      <c r="EB66" s="69"/>
      <c r="EC66" s="81"/>
      <c r="ED66" s="81"/>
      <c r="EE66" s="81"/>
      <c r="EF66" s="81"/>
      <c r="EG66" s="81"/>
      <c r="EH66" s="69"/>
      <c r="EI66" s="70">
        <f t="shared" ref="EI66:EJ66" si="394">C66+F66+O66+R66+U66+AA66+AH66+AN66+AQ66+AT66+AZ66+BC66+BF66+BI66+BO66+BU66+BX66+CA66+CD66+CG66+CJ66+CS66+CV66+CY66+DE66+DN66+DQ66+DT66+DZ66+EC66+EF66+BR66+DH66+I66+CP66+AE66</f>
        <v>8376</v>
      </c>
      <c r="EJ66" s="70">
        <f t="shared" si="394"/>
        <v>5630</v>
      </c>
      <c r="EK66" s="76">
        <f t="shared" ref="EK66:EK69" si="404">E66+H66+Q66+T66+W66+AC66+AJ66+AP66+AS66+AV66+BB66+BE66+BH66+BK66+BQ66+BW66+BZ66+CC66+CF66+CI66+CL66+CU66+CX66+DA66+DG66+DP66+DS66+DV66+EB66+EE66+EH66+BT66+DJ66+K66+CR66+AG66+DM66</f>
        <v>0</v>
      </c>
      <c r="EL66" s="88">
        <v>5301.0</v>
      </c>
      <c r="EM66" s="100"/>
    </row>
    <row r="67" ht="15.75" customHeight="1">
      <c r="A67" s="63" t="s">
        <v>167</v>
      </c>
      <c r="B67" s="64">
        <v>5309.0</v>
      </c>
      <c r="C67" s="99"/>
      <c r="D67" s="69"/>
      <c r="E67" s="69"/>
      <c r="F67" s="69"/>
      <c r="G67" s="69"/>
      <c r="H67" s="69"/>
      <c r="I67" s="69"/>
      <c r="J67" s="69"/>
      <c r="K67" s="69"/>
      <c r="L67" s="69">
        <f t="shared" ref="L67:N67" si="395">C67+F67</f>
        <v>0</v>
      </c>
      <c r="M67" s="69">
        <f t="shared" si="395"/>
        <v>0</v>
      </c>
      <c r="N67" s="69">
        <f t="shared" si="395"/>
        <v>0</v>
      </c>
      <c r="O67" s="69"/>
      <c r="P67" s="69"/>
      <c r="Q67" s="69"/>
      <c r="R67" s="69"/>
      <c r="S67" s="69"/>
      <c r="T67" s="69"/>
      <c r="U67" s="69"/>
      <c r="V67" s="69"/>
      <c r="W67" s="69"/>
      <c r="X67" s="69">
        <f t="shared" ref="X67:Z67" si="396">R67+U67+O67</f>
        <v>0</v>
      </c>
      <c r="Y67" s="69">
        <f t="shared" si="396"/>
        <v>0</v>
      </c>
      <c r="Z67" s="69">
        <f t="shared" si="396"/>
        <v>0</v>
      </c>
      <c r="AA67" s="69"/>
      <c r="AB67" s="69"/>
      <c r="AC67" s="69"/>
      <c r="AD67" s="69"/>
      <c r="AE67" s="69"/>
      <c r="AF67" s="71">
        <v>1362.0</v>
      </c>
      <c r="AG67" s="70"/>
      <c r="AH67" s="69"/>
      <c r="AI67" s="69"/>
      <c r="AJ67" s="69"/>
      <c r="AK67" s="69">
        <f t="shared" si="397"/>
        <v>0</v>
      </c>
      <c r="AL67" s="69">
        <f t="shared" ref="AL67:AL68" si="406">AB67+AF67+AI67</f>
        <v>1362</v>
      </c>
      <c r="AM67" s="69">
        <f t="shared" ref="AM67:AM68" si="407">AC67+AJ67</f>
        <v>0</v>
      </c>
      <c r="AN67" s="69"/>
      <c r="AO67" s="69"/>
      <c r="AP67" s="69"/>
      <c r="AQ67" s="69"/>
      <c r="AR67" s="69"/>
      <c r="AS67" s="69"/>
      <c r="AT67" s="69"/>
      <c r="AU67" s="69"/>
      <c r="AV67" s="69"/>
      <c r="AW67" s="69">
        <f t="shared" ref="AW67:AY67" si="398">+AT67+AN67+AQ67</f>
        <v>0</v>
      </c>
      <c r="AX67" s="69">
        <f t="shared" si="398"/>
        <v>0</v>
      </c>
      <c r="AY67" s="69">
        <f t="shared" si="398"/>
        <v>0</v>
      </c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>
        <f t="shared" ref="BL67:BN67" si="399">+BF67+BC67+AZ67+BI67</f>
        <v>0</v>
      </c>
      <c r="BM67" s="69">
        <f t="shared" si="399"/>
        <v>0</v>
      </c>
      <c r="BN67" s="69">
        <f t="shared" si="399"/>
        <v>0</v>
      </c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78"/>
      <c r="CE67" s="78"/>
      <c r="CF67" s="78"/>
      <c r="CG67" s="69"/>
      <c r="CH67" s="69"/>
      <c r="CI67" s="69"/>
      <c r="CJ67" s="69"/>
      <c r="CK67" s="69"/>
      <c r="CL67" s="69"/>
      <c r="CM67" s="69">
        <f t="shared" ref="CM67:CO67" si="400">BO67+BR67+BU67+BX67+CA67+CD67+CG67+CJ67</f>
        <v>0</v>
      </c>
      <c r="CN67" s="69">
        <f t="shared" si="400"/>
        <v>0</v>
      </c>
      <c r="CO67" s="69">
        <f t="shared" si="400"/>
        <v>0</v>
      </c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>
        <f t="shared" ref="DB67:DD67" si="401">CS67+CV67+CY67</f>
        <v>0</v>
      </c>
      <c r="DC67" s="69">
        <f t="shared" si="401"/>
        <v>0</v>
      </c>
      <c r="DD67" s="69">
        <f t="shared" si="401"/>
        <v>0</v>
      </c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7">
        <v>85007.0</v>
      </c>
      <c r="DU67" s="67"/>
      <c r="DV67" s="70">
        <v>25239.0</v>
      </c>
      <c r="DW67" s="69">
        <f t="shared" si="402"/>
        <v>85007</v>
      </c>
      <c r="DX67" s="69">
        <f t="shared" si="403"/>
        <v>0</v>
      </c>
      <c r="DY67" s="69">
        <f t="shared" si="135"/>
        <v>25239</v>
      </c>
      <c r="DZ67" s="69"/>
      <c r="EA67" s="69"/>
      <c r="EB67" s="69"/>
      <c r="EC67" s="81"/>
      <c r="ED67" s="81"/>
      <c r="EE67" s="81"/>
      <c r="EF67" s="81"/>
      <c r="EG67" s="81"/>
      <c r="EH67" s="69"/>
      <c r="EI67" s="70">
        <f>C67+F67+O67+R67+U67+AA67+AH67+AN67+AQ67+AT67+AZ67+BC67+BF67+BI67+BO67+BU67+BX67+CA67+CD67+CG67+CJ67+CS67+CV67+CY67+DE67+DN67+DQ67+DT67+DZ67+EC67+EF67+BR67+DH67+I67+CP67</f>
        <v>85007</v>
      </c>
      <c r="EJ67" s="70">
        <f t="shared" ref="EJ67:EJ68" si="411">D67+G67+P67+S67+V67+AB67+AI67+AO67+AR67+AU67+BA67+BD67+BG67+BJ67+BP67+BV67+BY67+CB67+CE67+CH67+CK67+CT67+CW67+CZ67+DF67+DO67+DR67+DU67+EA67+ED67+EG67+BS67+DI67+J67+CQ67+AF67</f>
        <v>1362</v>
      </c>
      <c r="EK67" s="76">
        <f t="shared" si="404"/>
        <v>25239</v>
      </c>
      <c r="EL67" s="88">
        <v>5309.0</v>
      </c>
      <c r="EM67" s="100" t="s">
        <v>168</v>
      </c>
    </row>
    <row r="68" ht="15.75" customHeight="1">
      <c r="A68" s="52" t="s">
        <v>169</v>
      </c>
      <c r="B68" s="53" t="s">
        <v>170</v>
      </c>
      <c r="C68" s="99"/>
      <c r="D68" s="69"/>
      <c r="E68" s="69"/>
      <c r="F68" s="69"/>
      <c r="G68" s="69"/>
      <c r="H68" s="69"/>
      <c r="I68" s="69"/>
      <c r="J68" s="69"/>
      <c r="K68" s="69"/>
      <c r="L68" s="69">
        <f>+F68+C68</f>
        <v>0</v>
      </c>
      <c r="M68" s="69">
        <f>D68+G68</f>
        <v>0</v>
      </c>
      <c r="N68" s="69">
        <f>+H68+E68</f>
        <v>0</v>
      </c>
      <c r="O68" s="69"/>
      <c r="P68" s="69"/>
      <c r="Q68" s="69"/>
      <c r="R68" s="69"/>
      <c r="S68" s="69"/>
      <c r="T68" s="69"/>
      <c r="U68" s="69"/>
      <c r="V68" s="69"/>
      <c r="W68" s="69"/>
      <c r="X68" s="69">
        <f t="shared" ref="X68:Z68" si="405">R68+U68</f>
        <v>0</v>
      </c>
      <c r="Y68" s="69">
        <f t="shared" si="405"/>
        <v>0</v>
      </c>
      <c r="Z68" s="69">
        <f t="shared" si="405"/>
        <v>0</v>
      </c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>
        <f>AA68+AH68</f>
        <v>0</v>
      </c>
      <c r="AL68" s="69">
        <f t="shared" si="406"/>
        <v>0</v>
      </c>
      <c r="AM68" s="69">
        <f t="shared" si="407"/>
        <v>0</v>
      </c>
      <c r="AN68" s="69"/>
      <c r="AO68" s="69"/>
      <c r="AP68" s="69"/>
      <c r="AQ68" s="69"/>
      <c r="AR68" s="69"/>
      <c r="AS68" s="69"/>
      <c r="AT68" s="69"/>
      <c r="AU68" s="69"/>
      <c r="AV68" s="69"/>
      <c r="AW68" s="69">
        <f>+AT68+AR68+AN68</f>
        <v>0</v>
      </c>
      <c r="AX68" s="69">
        <f>+AU68+AO68+AR68</f>
        <v>0</v>
      </c>
      <c r="AY68" s="69">
        <f>+AV68+AR68+AP68</f>
        <v>0</v>
      </c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>
        <f t="shared" ref="BL68:BN68" si="408">+BF68+BC68+AZ68+BI68</f>
        <v>0</v>
      </c>
      <c r="BM68" s="69">
        <f t="shared" si="408"/>
        <v>0</v>
      </c>
      <c r="BN68" s="69">
        <f t="shared" si="408"/>
        <v>0</v>
      </c>
      <c r="BO68" s="69"/>
      <c r="BP68" s="69"/>
      <c r="BQ68" s="69"/>
      <c r="BR68" s="69"/>
      <c r="BS68" s="69"/>
      <c r="BT68" s="69"/>
      <c r="BU68" s="69">
        <v>6330.0</v>
      </c>
      <c r="BV68" s="69"/>
      <c r="BW68" s="69"/>
      <c r="BX68" s="69"/>
      <c r="BY68" s="69"/>
      <c r="BZ68" s="69"/>
      <c r="CA68" s="69"/>
      <c r="CB68" s="69"/>
      <c r="CC68" s="69"/>
      <c r="CD68" s="78"/>
      <c r="CE68" s="78"/>
      <c r="CF68" s="78"/>
      <c r="CG68" s="69"/>
      <c r="CH68" s="69"/>
      <c r="CI68" s="69"/>
      <c r="CJ68" s="69"/>
      <c r="CK68" s="69"/>
      <c r="CL68" s="69"/>
      <c r="CM68" s="69">
        <f t="shared" ref="CM68:CO68" si="409">BO68+BR68+BU68+BX68+CA68+CD68+CG68+CJ68</f>
        <v>6330</v>
      </c>
      <c r="CN68" s="69">
        <f t="shared" si="409"/>
        <v>0</v>
      </c>
      <c r="CO68" s="69">
        <f t="shared" si="409"/>
        <v>0</v>
      </c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>
        <f t="shared" ref="DB68:DD68" si="410">CS68+CV68+CY68</f>
        <v>0</v>
      </c>
      <c r="DC68" s="69">
        <f t="shared" si="410"/>
        <v>0</v>
      </c>
      <c r="DD68" s="69">
        <f t="shared" si="410"/>
        <v>0</v>
      </c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>
        <f t="shared" si="402"/>
        <v>0</v>
      </c>
      <c r="DX68" s="69">
        <f t="shared" si="403"/>
        <v>0</v>
      </c>
      <c r="DY68" s="69">
        <f t="shared" si="135"/>
        <v>0</v>
      </c>
      <c r="DZ68" s="69"/>
      <c r="EA68" s="69"/>
      <c r="EB68" s="69"/>
      <c r="EC68" s="81"/>
      <c r="ED68" s="81"/>
      <c r="EE68" s="81"/>
      <c r="EF68" s="81"/>
      <c r="EG68" s="81"/>
      <c r="EH68" s="69"/>
      <c r="EI68" s="69">
        <f>C68+F68+O68+R68+U68+AA68+AH68+AN68+AQ68+AT68+AZ68+BC68+BF68+BI68+BO68+BU68+BX68+CA68+CD68+CG68+CJ68+CS68+CV68+CY68+DE68+DN68+DQ68+DT68+DZ68+EC68+EF68+BR68</f>
        <v>6330</v>
      </c>
      <c r="EJ68" s="70">
        <f t="shared" si="411"/>
        <v>0</v>
      </c>
      <c r="EK68" s="82">
        <f t="shared" si="404"/>
        <v>0</v>
      </c>
      <c r="EL68" s="88" t="s">
        <v>170</v>
      </c>
      <c r="EM68" s="101" t="s">
        <v>171</v>
      </c>
    </row>
    <row r="69" ht="15.75" customHeight="1">
      <c r="A69" s="52" t="s">
        <v>172</v>
      </c>
      <c r="B69" s="53">
        <v>55.0</v>
      </c>
      <c r="C69" s="99" t="str">
        <f>C70</f>
        <v/>
      </c>
      <c r="D69" s="102">
        <v>0.0</v>
      </c>
      <c r="E69" s="69" t="str">
        <f t="shared" ref="E69:H69" si="412">E70</f>
        <v/>
      </c>
      <c r="F69" s="69" t="str">
        <f t="shared" si="412"/>
        <v/>
      </c>
      <c r="G69" s="69" t="str">
        <f t="shared" si="412"/>
        <v/>
      </c>
      <c r="H69" s="69" t="str">
        <f t="shared" si="412"/>
        <v/>
      </c>
      <c r="I69" s="69"/>
      <c r="J69" s="69"/>
      <c r="K69" s="69"/>
      <c r="L69" s="69" t="str">
        <f t="shared" ref="L69:AC69" si="413">L70</f>
        <v/>
      </c>
      <c r="M69" s="69" t="str">
        <f t="shared" si="413"/>
        <v/>
      </c>
      <c r="N69" s="69" t="str">
        <f t="shared" si="413"/>
        <v/>
      </c>
      <c r="O69" s="69" t="str">
        <f t="shared" si="413"/>
        <v/>
      </c>
      <c r="P69" s="69" t="str">
        <f t="shared" si="413"/>
        <v/>
      </c>
      <c r="Q69" s="69" t="str">
        <f t="shared" si="413"/>
        <v/>
      </c>
      <c r="R69" s="69" t="str">
        <f t="shared" si="413"/>
        <v/>
      </c>
      <c r="S69" s="69" t="str">
        <f t="shared" si="413"/>
        <v/>
      </c>
      <c r="T69" s="69" t="str">
        <f t="shared" si="413"/>
        <v/>
      </c>
      <c r="U69" s="69" t="str">
        <f t="shared" si="413"/>
        <v/>
      </c>
      <c r="V69" s="69" t="str">
        <f t="shared" si="413"/>
        <v/>
      </c>
      <c r="W69" s="69" t="str">
        <f t="shared" si="413"/>
        <v/>
      </c>
      <c r="X69" s="69">
        <f t="shared" si="413"/>
        <v>0</v>
      </c>
      <c r="Y69" s="69">
        <f t="shared" si="413"/>
        <v>0</v>
      </c>
      <c r="Z69" s="69">
        <f t="shared" si="413"/>
        <v>0</v>
      </c>
      <c r="AA69" s="69" t="str">
        <f t="shared" si="413"/>
        <v/>
      </c>
      <c r="AB69" s="69" t="str">
        <f t="shared" si="413"/>
        <v/>
      </c>
      <c r="AC69" s="69" t="str">
        <f t="shared" si="413"/>
        <v/>
      </c>
      <c r="AD69" s="69"/>
      <c r="AE69" s="69"/>
      <c r="AF69" s="69"/>
      <c r="AG69" s="69"/>
      <c r="AH69" s="69" t="str">
        <f t="shared" ref="AH69:DG69" si="414">AH70</f>
        <v/>
      </c>
      <c r="AI69" s="69" t="str">
        <f t="shared" si="414"/>
        <v/>
      </c>
      <c r="AJ69" s="69" t="str">
        <f t="shared" si="414"/>
        <v/>
      </c>
      <c r="AK69" s="69" t="str">
        <f t="shared" si="414"/>
        <v/>
      </c>
      <c r="AL69" s="69" t="str">
        <f t="shared" si="414"/>
        <v/>
      </c>
      <c r="AM69" s="69" t="str">
        <f t="shared" si="414"/>
        <v/>
      </c>
      <c r="AN69" s="69" t="str">
        <f t="shared" si="414"/>
        <v/>
      </c>
      <c r="AO69" s="69" t="str">
        <f t="shared" si="414"/>
        <v/>
      </c>
      <c r="AP69" s="69" t="str">
        <f t="shared" si="414"/>
        <v/>
      </c>
      <c r="AQ69" s="69" t="str">
        <f t="shared" si="414"/>
        <v/>
      </c>
      <c r="AR69" s="69" t="str">
        <f t="shared" si="414"/>
        <v/>
      </c>
      <c r="AS69" s="69" t="str">
        <f t="shared" si="414"/>
        <v/>
      </c>
      <c r="AT69" s="69" t="str">
        <f t="shared" si="414"/>
        <v/>
      </c>
      <c r="AU69" s="69" t="str">
        <f t="shared" si="414"/>
        <v/>
      </c>
      <c r="AV69" s="69" t="str">
        <f t="shared" si="414"/>
        <v/>
      </c>
      <c r="AW69" s="69">
        <f t="shared" si="414"/>
        <v>0</v>
      </c>
      <c r="AX69" s="69">
        <f t="shared" si="414"/>
        <v>0</v>
      </c>
      <c r="AY69" s="69">
        <f t="shared" si="414"/>
        <v>0</v>
      </c>
      <c r="AZ69" s="69" t="str">
        <f t="shared" si="414"/>
        <v/>
      </c>
      <c r="BA69" s="69" t="str">
        <f t="shared" si="414"/>
        <v/>
      </c>
      <c r="BB69" s="69" t="str">
        <f t="shared" si="414"/>
        <v/>
      </c>
      <c r="BC69" s="69" t="str">
        <f t="shared" si="414"/>
        <v/>
      </c>
      <c r="BD69" s="69" t="str">
        <f t="shared" si="414"/>
        <v/>
      </c>
      <c r="BE69" s="70" t="str">
        <f t="shared" si="414"/>
        <v/>
      </c>
      <c r="BF69" s="69" t="str">
        <f t="shared" si="414"/>
        <v/>
      </c>
      <c r="BG69" s="69" t="str">
        <f t="shared" si="414"/>
        <v/>
      </c>
      <c r="BH69" s="69" t="str">
        <f t="shared" si="414"/>
        <v/>
      </c>
      <c r="BI69" s="69" t="str">
        <f t="shared" si="414"/>
        <v/>
      </c>
      <c r="BJ69" s="69" t="str">
        <f t="shared" si="414"/>
        <v/>
      </c>
      <c r="BK69" s="69" t="str">
        <f t="shared" si="414"/>
        <v/>
      </c>
      <c r="BL69" s="69" t="str">
        <f t="shared" si="414"/>
        <v/>
      </c>
      <c r="BM69" s="69" t="str">
        <f t="shared" si="414"/>
        <v/>
      </c>
      <c r="BN69" s="69" t="str">
        <f t="shared" si="414"/>
        <v/>
      </c>
      <c r="BO69" s="69" t="str">
        <f t="shared" si="414"/>
        <v/>
      </c>
      <c r="BP69" s="69" t="str">
        <f t="shared" si="414"/>
        <v/>
      </c>
      <c r="BQ69" s="69" t="str">
        <f t="shared" si="414"/>
        <v/>
      </c>
      <c r="BR69" s="69" t="str">
        <f t="shared" si="414"/>
        <v/>
      </c>
      <c r="BS69" s="69" t="str">
        <f t="shared" si="414"/>
        <v/>
      </c>
      <c r="BT69" s="69" t="str">
        <f t="shared" si="414"/>
        <v/>
      </c>
      <c r="BU69" s="69" t="str">
        <f t="shared" si="414"/>
        <v/>
      </c>
      <c r="BV69" s="69" t="str">
        <f t="shared" si="414"/>
        <v/>
      </c>
      <c r="BW69" s="69" t="str">
        <f t="shared" si="414"/>
        <v/>
      </c>
      <c r="BX69" s="69" t="str">
        <f t="shared" si="414"/>
        <v/>
      </c>
      <c r="BY69" s="69" t="str">
        <f t="shared" si="414"/>
        <v/>
      </c>
      <c r="BZ69" s="69" t="str">
        <f t="shared" si="414"/>
        <v/>
      </c>
      <c r="CA69" s="69" t="str">
        <f t="shared" si="414"/>
        <v/>
      </c>
      <c r="CB69" s="69" t="str">
        <f t="shared" si="414"/>
        <v/>
      </c>
      <c r="CC69" s="69" t="str">
        <f t="shared" si="414"/>
        <v/>
      </c>
      <c r="CD69" s="56" t="str">
        <f t="shared" si="414"/>
        <v/>
      </c>
      <c r="CE69" s="56" t="str">
        <f t="shared" si="414"/>
        <v/>
      </c>
      <c r="CF69" s="56" t="str">
        <f t="shared" si="414"/>
        <v/>
      </c>
      <c r="CG69" s="69" t="str">
        <f t="shared" si="414"/>
        <v/>
      </c>
      <c r="CH69" s="69" t="str">
        <f t="shared" si="414"/>
        <v/>
      </c>
      <c r="CI69" s="69" t="str">
        <f t="shared" si="414"/>
        <v/>
      </c>
      <c r="CJ69" s="69" t="str">
        <f t="shared" si="414"/>
        <v/>
      </c>
      <c r="CK69" s="69" t="str">
        <f t="shared" si="414"/>
        <v/>
      </c>
      <c r="CL69" s="69" t="str">
        <f t="shared" si="414"/>
        <v/>
      </c>
      <c r="CM69" s="69" t="str">
        <f t="shared" si="414"/>
        <v/>
      </c>
      <c r="CN69" s="69" t="str">
        <f t="shared" si="414"/>
        <v/>
      </c>
      <c r="CO69" s="69" t="str">
        <f t="shared" si="414"/>
        <v/>
      </c>
      <c r="CP69" s="69" t="str">
        <f t="shared" si="414"/>
        <v/>
      </c>
      <c r="CQ69" s="69" t="str">
        <f t="shared" si="414"/>
        <v/>
      </c>
      <c r="CR69" s="69" t="str">
        <f t="shared" si="414"/>
        <v/>
      </c>
      <c r="CS69" s="69" t="str">
        <f t="shared" si="414"/>
        <v/>
      </c>
      <c r="CT69" s="69" t="str">
        <f t="shared" si="414"/>
        <v/>
      </c>
      <c r="CU69" s="69" t="str">
        <f t="shared" si="414"/>
        <v/>
      </c>
      <c r="CV69" s="69" t="str">
        <f t="shared" si="414"/>
        <v/>
      </c>
      <c r="CW69" s="69" t="str">
        <f t="shared" si="414"/>
        <v/>
      </c>
      <c r="CX69" s="69" t="str">
        <f t="shared" si="414"/>
        <v/>
      </c>
      <c r="CY69" s="69" t="str">
        <f t="shared" si="414"/>
        <v/>
      </c>
      <c r="CZ69" s="69" t="str">
        <f t="shared" si="414"/>
        <v/>
      </c>
      <c r="DA69" s="69" t="str">
        <f t="shared" si="414"/>
        <v/>
      </c>
      <c r="DB69" s="69" t="str">
        <f t="shared" si="414"/>
        <v/>
      </c>
      <c r="DC69" s="69" t="str">
        <f t="shared" si="414"/>
        <v/>
      </c>
      <c r="DD69" s="69" t="str">
        <f t="shared" si="414"/>
        <v/>
      </c>
      <c r="DE69" s="69" t="str">
        <f t="shared" si="414"/>
        <v/>
      </c>
      <c r="DF69" s="69" t="str">
        <f t="shared" si="414"/>
        <v/>
      </c>
      <c r="DG69" s="69" t="str">
        <f t="shared" si="414"/>
        <v/>
      </c>
      <c r="DH69" s="69"/>
      <c r="DI69" s="69"/>
      <c r="DJ69" s="69"/>
      <c r="DK69" s="69"/>
      <c r="DL69" s="69"/>
      <c r="DM69" s="69"/>
      <c r="DN69" s="69" t="str">
        <f t="shared" ref="DN69:DX69" si="415">DN70</f>
        <v/>
      </c>
      <c r="DO69" s="69" t="str">
        <f t="shared" si="415"/>
        <v/>
      </c>
      <c r="DP69" s="69" t="str">
        <f t="shared" si="415"/>
        <v/>
      </c>
      <c r="DQ69" s="69" t="str">
        <f t="shared" si="415"/>
        <v/>
      </c>
      <c r="DR69" s="69" t="str">
        <f t="shared" si="415"/>
        <v/>
      </c>
      <c r="DS69" s="69" t="str">
        <f t="shared" si="415"/>
        <v/>
      </c>
      <c r="DT69" s="69" t="str">
        <f t="shared" si="415"/>
        <v/>
      </c>
      <c r="DU69" s="69" t="str">
        <f t="shared" si="415"/>
        <v/>
      </c>
      <c r="DV69" s="69" t="str">
        <f t="shared" si="415"/>
        <v/>
      </c>
      <c r="DW69" s="69" t="str">
        <f t="shared" si="415"/>
        <v/>
      </c>
      <c r="DX69" s="69" t="str">
        <f t="shared" si="415"/>
        <v/>
      </c>
      <c r="DY69" s="69">
        <f t="shared" si="135"/>
        <v>0</v>
      </c>
      <c r="DZ69" s="69" t="str">
        <f t="shared" ref="DZ69:EJ69" si="416">DZ70</f>
        <v/>
      </c>
      <c r="EA69" s="69" t="str">
        <f t="shared" si="416"/>
        <v/>
      </c>
      <c r="EB69" s="69" t="str">
        <f t="shared" si="416"/>
        <v/>
      </c>
      <c r="EC69" s="81" t="str">
        <f t="shared" si="416"/>
        <v/>
      </c>
      <c r="ED69" s="81" t="str">
        <f t="shared" si="416"/>
        <v/>
      </c>
      <c r="EE69" s="81" t="str">
        <f t="shared" si="416"/>
        <v/>
      </c>
      <c r="EF69" s="81" t="str">
        <f t="shared" si="416"/>
        <v/>
      </c>
      <c r="EG69" s="81" t="str">
        <f t="shared" si="416"/>
        <v/>
      </c>
      <c r="EH69" s="69" t="str">
        <f t="shared" si="416"/>
        <v/>
      </c>
      <c r="EI69" s="69">
        <f t="shared" si="416"/>
        <v>0</v>
      </c>
      <c r="EJ69" s="69">
        <f t="shared" si="416"/>
        <v>0</v>
      </c>
      <c r="EK69" s="76">
        <f t="shared" si="404"/>
        <v>0</v>
      </c>
      <c r="EL69" s="88">
        <v>55.0</v>
      </c>
      <c r="EM69" s="101" t="s">
        <v>173</v>
      </c>
    </row>
    <row r="70" ht="12.75" customHeight="1">
      <c r="A70" s="52"/>
      <c r="B70" s="53">
        <v>5501.0</v>
      </c>
      <c r="C70" s="9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>
        <f t="shared" ref="X70:Z70" si="417">R70+U70+O70</f>
        <v>0</v>
      </c>
      <c r="Y70" s="69">
        <f t="shared" si="417"/>
        <v>0</v>
      </c>
      <c r="Z70" s="69">
        <f t="shared" si="417"/>
        <v>0</v>
      </c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>
        <f t="shared" ref="AW70:AY70" si="418">+AT70+AN70+AQ70</f>
        <v>0</v>
      </c>
      <c r="AX70" s="69">
        <f t="shared" si="418"/>
        <v>0</v>
      </c>
      <c r="AY70" s="69">
        <f t="shared" si="418"/>
        <v>0</v>
      </c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78"/>
      <c r="CE70" s="78"/>
      <c r="CF70" s="78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>
        <f t="shared" si="135"/>
        <v>0</v>
      </c>
      <c r="DZ70" s="69"/>
      <c r="EA70" s="69"/>
      <c r="EB70" s="69"/>
      <c r="EC70" s="81"/>
      <c r="ED70" s="81"/>
      <c r="EE70" s="81"/>
      <c r="EF70" s="81"/>
      <c r="EG70" s="81"/>
      <c r="EH70" s="69"/>
      <c r="EI70" s="69">
        <f t="shared" ref="EI70:EK70" si="419">C70+F70+O70+R70+U70+AA70+AH70+AN70+AQ70+AT70+AZ70+BC70+BF70+BI70+BO70+BU70+BX70+CA70+CD70+CG70+CJ70+CS70+CV70+CY70+DE70+DN70+DQ70+DT70+DZ70+EC70+EF70+BR70</f>
        <v>0</v>
      </c>
      <c r="EJ70" s="69">
        <f t="shared" si="419"/>
        <v>0</v>
      </c>
      <c r="EK70" s="82">
        <f t="shared" si="419"/>
        <v>0</v>
      </c>
      <c r="EL70" s="88">
        <v>5501.0</v>
      </c>
      <c r="EM70" s="2"/>
    </row>
    <row r="71" ht="12.75" customHeight="1">
      <c r="A71" s="52" t="s">
        <v>174</v>
      </c>
      <c r="B71" s="53">
        <v>97.0</v>
      </c>
      <c r="C71" s="99"/>
      <c r="D71" s="69"/>
      <c r="E71" s="69"/>
      <c r="F71" s="69"/>
      <c r="G71" s="69"/>
      <c r="H71" s="69"/>
      <c r="I71" s="69"/>
      <c r="J71" s="69"/>
      <c r="K71" s="69"/>
      <c r="L71" s="69">
        <f>+F71+C71</f>
        <v>0</v>
      </c>
      <c r="M71" s="69">
        <f>D71+G71</f>
        <v>0</v>
      </c>
      <c r="N71" s="69">
        <f t="shared" ref="N71:N72" si="428">+H71+E71</f>
        <v>0</v>
      </c>
      <c r="O71" s="69"/>
      <c r="P71" s="69"/>
      <c r="Q71" s="69"/>
      <c r="R71" s="69"/>
      <c r="S71" s="69"/>
      <c r="T71" s="69"/>
      <c r="U71" s="69"/>
      <c r="V71" s="69"/>
      <c r="W71" s="69"/>
      <c r="X71" s="69">
        <f t="shared" ref="X71:Z71" si="420">R71+U71</f>
        <v>0</v>
      </c>
      <c r="Y71" s="69">
        <f t="shared" si="420"/>
        <v>0</v>
      </c>
      <c r="Z71" s="69">
        <f t="shared" si="420"/>
        <v>0</v>
      </c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>
        <f t="shared" ref="AK71:AM71" si="421">AA71+AH71</f>
        <v>0</v>
      </c>
      <c r="AL71" s="69">
        <f t="shared" si="421"/>
        <v>0</v>
      </c>
      <c r="AM71" s="69">
        <f t="shared" si="421"/>
        <v>0</v>
      </c>
      <c r="AN71" s="69"/>
      <c r="AO71" s="69"/>
      <c r="AP71" s="69"/>
      <c r="AQ71" s="69"/>
      <c r="AR71" s="69"/>
      <c r="AS71" s="69"/>
      <c r="AT71" s="69"/>
      <c r="AU71" s="69"/>
      <c r="AV71" s="69"/>
      <c r="AW71" s="69">
        <f t="shared" ref="AW71:AX71" si="422">+AT71+AN71+AQ71</f>
        <v>0</v>
      </c>
      <c r="AX71" s="69">
        <f t="shared" si="422"/>
        <v>0</v>
      </c>
      <c r="AY71" s="69">
        <f t="shared" ref="AY71:AY72" si="434">+AV71+AR71+AP71</f>
        <v>0</v>
      </c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>
        <f t="shared" ref="BL71:BM71" si="423">+BF71+BC71+AZ71+BI71</f>
        <v>0</v>
      </c>
      <c r="BM71" s="69">
        <f t="shared" si="423"/>
        <v>0</v>
      </c>
      <c r="BN71" s="69">
        <f>+BH71+BE71+BB71</f>
        <v>0</v>
      </c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78"/>
      <c r="CE71" s="78"/>
      <c r="CF71" s="78"/>
      <c r="CG71" s="69"/>
      <c r="CH71" s="69"/>
      <c r="CI71" s="69"/>
      <c r="CJ71" s="69"/>
      <c r="CK71" s="69"/>
      <c r="CL71" s="69"/>
      <c r="CM71" s="69">
        <f t="shared" ref="CM71:CO71" si="424">BO71+BR71+BU71+BX71+CA71+CD71+CG71+CJ71</f>
        <v>0</v>
      </c>
      <c r="CN71" s="69">
        <f t="shared" si="424"/>
        <v>0</v>
      </c>
      <c r="CO71" s="69">
        <f t="shared" si="424"/>
        <v>0</v>
      </c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>
        <f t="shared" ref="DB71:DD71" si="425">CS71+CV71+CY71</f>
        <v>0</v>
      </c>
      <c r="DC71" s="69">
        <f t="shared" si="425"/>
        <v>0</v>
      </c>
      <c r="DD71" s="69">
        <f t="shared" si="425"/>
        <v>0</v>
      </c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>
        <f>DG71+DN71+DQ71+DT71</f>
        <v>0</v>
      </c>
      <c r="DX71" s="69">
        <f>DF71+DO71+DR71+DU71</f>
        <v>0</v>
      </c>
      <c r="DY71" s="69">
        <f>DG71+DP71+DS71+DV71+DJ71</f>
        <v>0</v>
      </c>
      <c r="DZ71" s="69"/>
      <c r="EA71" s="69"/>
      <c r="EB71" s="69"/>
      <c r="EC71" s="81"/>
      <c r="ED71" s="81"/>
      <c r="EE71" s="81"/>
      <c r="EF71" s="81"/>
      <c r="EG71" s="81"/>
      <c r="EH71" s="69">
        <f>526857-153080-42000</f>
        <v>331777</v>
      </c>
      <c r="EI71" s="69">
        <f t="shared" ref="EI71:EJ71" si="426">C71+F71+O71+R71+U71+AA71+AH71+AN71+AQ71+AT71+AZ71+BC71+BF71+BI71+BO71+BU71+BX71+CA71+CD71+CG71+CJ71+CS71+CV71+CY71+DE71+DN71+DQ71+DT71+DZ71+EC71+EF71+BR71</f>
        <v>0</v>
      </c>
      <c r="EJ71" s="69">
        <f t="shared" si="426"/>
        <v>0</v>
      </c>
      <c r="EK71" s="76">
        <f>E71+H71+Q71+T71+W71+AC71+AJ71+AP71+AS71+AV71+BB71+BE71+BH71+BK71+BQ71+BW71+BZ71+CC71+CF71+CI71+CL71+CU71+CX71+DA71+DG71+DP71+DS71+DV71+EB71+EE71+EH71+BT71+DJ71+K71+CR71+AG71+DM71</f>
        <v>331777</v>
      </c>
      <c r="EL71" s="88">
        <v>97.0</v>
      </c>
      <c r="EM71" s="2"/>
    </row>
    <row r="72" ht="13.5" customHeight="1">
      <c r="A72" s="103" t="s">
        <v>175</v>
      </c>
      <c r="B72" s="53"/>
      <c r="C72" s="104">
        <f t="shared" ref="C72:M72" si="427">+C71+C69+C68+C65+C57+C56+C55+C54+C51+C48+C47+C45+C42+C22+C17+C11+C6+C39</f>
        <v>642529</v>
      </c>
      <c r="D72" s="105">
        <f t="shared" si="427"/>
        <v>657206</v>
      </c>
      <c r="E72" s="105">
        <f t="shared" si="427"/>
        <v>769015</v>
      </c>
      <c r="F72" s="105">
        <f t="shared" si="427"/>
        <v>458153</v>
      </c>
      <c r="G72" s="105">
        <f t="shared" si="427"/>
        <v>491763</v>
      </c>
      <c r="H72" s="105">
        <f t="shared" si="427"/>
        <v>620340</v>
      </c>
      <c r="I72" s="105">
        <f t="shared" si="427"/>
        <v>102</v>
      </c>
      <c r="J72" s="105">
        <f t="shared" si="427"/>
        <v>0</v>
      </c>
      <c r="K72" s="105">
        <f t="shared" si="427"/>
        <v>0</v>
      </c>
      <c r="L72" s="105">
        <f t="shared" si="427"/>
        <v>1100784</v>
      </c>
      <c r="M72" s="105">
        <f t="shared" si="427"/>
        <v>1148969</v>
      </c>
      <c r="N72" s="106">
        <f t="shared" si="428"/>
        <v>1389355</v>
      </c>
      <c r="O72" s="105">
        <f t="shared" ref="O72:W72" si="429">+O71+O69+O68+O65+O57+O56+O55+O54+O51+O48+O47+O45+O42+O22+O17+O11+O6+O39</f>
        <v>95942</v>
      </c>
      <c r="P72" s="105">
        <f t="shared" si="429"/>
        <v>96259</v>
      </c>
      <c r="Q72" s="105">
        <f t="shared" si="429"/>
        <v>113525</v>
      </c>
      <c r="R72" s="105">
        <f t="shared" si="429"/>
        <v>16254</v>
      </c>
      <c r="S72" s="105">
        <f t="shared" si="429"/>
        <v>9857</v>
      </c>
      <c r="T72" s="105">
        <f t="shared" si="429"/>
        <v>102332</v>
      </c>
      <c r="U72" s="105">
        <f t="shared" si="429"/>
        <v>0</v>
      </c>
      <c r="V72" s="105">
        <f t="shared" si="429"/>
        <v>0</v>
      </c>
      <c r="W72" s="105">
        <f t="shared" si="429"/>
        <v>1000</v>
      </c>
      <c r="X72" s="105">
        <f t="shared" ref="X72:Y72" si="430">X71+X69+X68+X65+X57+X56+X55+X54+X51+X48+X47+X45+X42+X22+X17+X11+X6+X39</f>
        <v>112196</v>
      </c>
      <c r="Y72" s="105">
        <f t="shared" si="430"/>
        <v>106116</v>
      </c>
      <c r="Z72" s="105">
        <f t="shared" ref="Z72:AJ72" si="431">+Z71+Z69+Z68+Z65+Z57+Z56+Z55+Z54+Z51+Z48+Z47+Z45+Z42+Z22+Z17+Z11+Z6+Z39</f>
        <v>216857</v>
      </c>
      <c r="AA72" s="105">
        <f t="shared" si="431"/>
        <v>578798</v>
      </c>
      <c r="AB72" s="105">
        <f t="shared" si="431"/>
        <v>190146</v>
      </c>
      <c r="AC72" s="105">
        <f t="shared" si="431"/>
        <v>0</v>
      </c>
      <c r="AD72" s="105">
        <f t="shared" si="431"/>
        <v>0</v>
      </c>
      <c r="AE72" s="105">
        <f t="shared" si="431"/>
        <v>5877</v>
      </c>
      <c r="AF72" s="105">
        <f t="shared" si="431"/>
        <v>230839</v>
      </c>
      <c r="AG72" s="105">
        <f t="shared" si="431"/>
        <v>250540</v>
      </c>
      <c r="AH72" s="105">
        <f t="shared" si="431"/>
        <v>3974446</v>
      </c>
      <c r="AI72" s="105">
        <f t="shared" si="431"/>
        <v>221172</v>
      </c>
      <c r="AJ72" s="105">
        <f t="shared" si="431"/>
        <v>102940</v>
      </c>
      <c r="AK72" s="106">
        <f>AA72+AH72</f>
        <v>4553244</v>
      </c>
      <c r="AL72" s="106">
        <f t="shared" ref="AL72:AM72" si="432">AB72+AI72+AF72</f>
        <v>642157</v>
      </c>
      <c r="AM72" s="106">
        <f t="shared" si="432"/>
        <v>353480</v>
      </c>
      <c r="AN72" s="105">
        <f t="shared" ref="AN72:AV72" si="433">+AN71+AN69+AN68+AN65+AN57+AN56+AN55+AN54+AN51+AN48+AN47+AN45+AN42+AN22+AN17+AN11+AN6+AN39</f>
        <v>0</v>
      </c>
      <c r="AO72" s="105">
        <f t="shared" si="433"/>
        <v>0</v>
      </c>
      <c r="AP72" s="105">
        <f t="shared" si="433"/>
        <v>0</v>
      </c>
      <c r="AQ72" s="105">
        <f t="shared" si="433"/>
        <v>0</v>
      </c>
      <c r="AR72" s="105">
        <f t="shared" si="433"/>
        <v>0</v>
      </c>
      <c r="AS72" s="105">
        <f t="shared" si="433"/>
        <v>0</v>
      </c>
      <c r="AT72" s="105">
        <f t="shared" si="433"/>
        <v>0</v>
      </c>
      <c r="AU72" s="105">
        <f t="shared" si="433"/>
        <v>0</v>
      </c>
      <c r="AV72" s="105">
        <f t="shared" si="433"/>
        <v>500</v>
      </c>
      <c r="AW72" s="106">
        <f>+AT72+AR72+AN72</f>
        <v>0</v>
      </c>
      <c r="AX72" s="106">
        <f>+AU72+AO72+AR72</f>
        <v>0</v>
      </c>
      <c r="AY72" s="106">
        <f t="shared" si="434"/>
        <v>500</v>
      </c>
      <c r="AZ72" s="105">
        <f t="shared" ref="AZ72:BK72" si="435">+AZ71+AZ69+AZ68+AZ65+AZ57+AZ56+AZ55+AZ54+AZ51+AZ48+AZ47+AZ45+AZ42+AZ22+AZ17+AZ11+AZ6+AZ39</f>
        <v>138311</v>
      </c>
      <c r="BA72" s="105">
        <f t="shared" si="435"/>
        <v>145203</v>
      </c>
      <c r="BB72" s="105">
        <f t="shared" si="435"/>
        <v>175090</v>
      </c>
      <c r="BC72" s="105">
        <f t="shared" si="435"/>
        <v>115070</v>
      </c>
      <c r="BD72" s="105">
        <f t="shared" si="435"/>
        <v>117288</v>
      </c>
      <c r="BE72" s="105">
        <f t="shared" si="435"/>
        <v>84590</v>
      </c>
      <c r="BF72" s="105">
        <f t="shared" si="435"/>
        <v>0</v>
      </c>
      <c r="BG72" s="105">
        <f t="shared" si="435"/>
        <v>735</v>
      </c>
      <c r="BH72" s="105">
        <f t="shared" si="435"/>
        <v>1500</v>
      </c>
      <c r="BI72" s="105">
        <f t="shared" si="435"/>
        <v>32745</v>
      </c>
      <c r="BJ72" s="105">
        <f t="shared" si="435"/>
        <v>47679</v>
      </c>
      <c r="BK72" s="105">
        <f t="shared" si="435"/>
        <v>32800</v>
      </c>
      <c r="BL72" s="106">
        <f t="shared" ref="BL72:BN72" si="436">+BF72+BC72+AZ72+BI72</f>
        <v>286126</v>
      </c>
      <c r="BM72" s="106">
        <f t="shared" si="436"/>
        <v>310905</v>
      </c>
      <c r="BN72" s="106">
        <f t="shared" si="436"/>
        <v>293980</v>
      </c>
      <c r="BO72" s="105">
        <f t="shared" ref="BO72:CL72" si="437">+BO71+BO69+BO68+BO65+BO57+BO56+BO55+BO54+BO51+BO48+BO47+BO45+BO42+BO22+BO17+BO11+BO6+BO39</f>
        <v>3992481</v>
      </c>
      <c r="BP72" s="105">
        <f t="shared" si="437"/>
        <v>5491003</v>
      </c>
      <c r="BQ72" s="105">
        <f t="shared" si="437"/>
        <v>150097</v>
      </c>
      <c r="BR72" s="105">
        <f t="shared" si="437"/>
        <v>497830</v>
      </c>
      <c r="BS72" s="105">
        <f t="shared" si="437"/>
        <v>377995</v>
      </c>
      <c r="BT72" s="105">
        <f t="shared" si="437"/>
        <v>416308</v>
      </c>
      <c r="BU72" s="105">
        <f t="shared" si="437"/>
        <v>4725846</v>
      </c>
      <c r="BV72" s="105">
        <f t="shared" si="437"/>
        <v>5456894</v>
      </c>
      <c r="BW72" s="105">
        <f t="shared" si="437"/>
        <v>1281720</v>
      </c>
      <c r="BX72" s="105">
        <f t="shared" si="437"/>
        <v>1315303</v>
      </c>
      <c r="BY72" s="105">
        <f t="shared" si="437"/>
        <v>1147169</v>
      </c>
      <c r="BZ72" s="105">
        <f t="shared" si="437"/>
        <v>1783900</v>
      </c>
      <c r="CA72" s="105">
        <f t="shared" si="437"/>
        <v>489462</v>
      </c>
      <c r="CB72" s="105">
        <f t="shared" si="437"/>
        <v>344399</v>
      </c>
      <c r="CC72" s="105">
        <f t="shared" si="437"/>
        <v>256200</v>
      </c>
      <c r="CD72" s="105">
        <f t="shared" si="437"/>
        <v>2275116</v>
      </c>
      <c r="CE72" s="105">
        <f t="shared" si="437"/>
        <v>2407922</v>
      </c>
      <c r="CF72" s="105">
        <f t="shared" si="437"/>
        <v>2847612</v>
      </c>
      <c r="CG72" s="105">
        <f t="shared" si="437"/>
        <v>17552</v>
      </c>
      <c r="CH72" s="105">
        <f t="shared" si="437"/>
        <v>20816</v>
      </c>
      <c r="CI72" s="105">
        <f t="shared" si="437"/>
        <v>26000</v>
      </c>
      <c r="CJ72" s="105">
        <f t="shared" si="437"/>
        <v>52946</v>
      </c>
      <c r="CK72" s="105">
        <f t="shared" si="437"/>
        <v>47136</v>
      </c>
      <c r="CL72" s="105">
        <f t="shared" si="437"/>
        <v>57400</v>
      </c>
      <c r="CM72" s="106">
        <f t="shared" ref="CM72:CO72" si="438">BO72+BR72+BU72+BX72+CA72+CD72+CG72+CJ72</f>
        <v>13366536</v>
      </c>
      <c r="CN72" s="106">
        <f t="shared" si="438"/>
        <v>15293334</v>
      </c>
      <c r="CO72" s="106">
        <f t="shared" si="438"/>
        <v>6819237</v>
      </c>
      <c r="CP72" s="105">
        <f t="shared" ref="CP72:DA72" si="439">+CP71+CP69+CP68+CP65+CP57+CP56+CP55+CP54+CP51+CP48+CP47+CP45+CP42+CP22+CP17+CP11+CP6+CP39</f>
        <v>0</v>
      </c>
      <c r="CQ72" s="105">
        <f t="shared" si="439"/>
        <v>0</v>
      </c>
      <c r="CR72" s="105">
        <f t="shared" si="439"/>
        <v>0</v>
      </c>
      <c r="CS72" s="105">
        <f t="shared" si="439"/>
        <v>324926</v>
      </c>
      <c r="CT72" s="105">
        <f t="shared" si="439"/>
        <v>483456</v>
      </c>
      <c r="CU72" s="105">
        <f t="shared" si="439"/>
        <v>559306</v>
      </c>
      <c r="CV72" s="105">
        <f t="shared" si="439"/>
        <v>30208</v>
      </c>
      <c r="CW72" s="105">
        <f t="shared" si="439"/>
        <v>63541</v>
      </c>
      <c r="CX72" s="105">
        <f t="shared" si="439"/>
        <v>77580</v>
      </c>
      <c r="CY72" s="105">
        <f t="shared" si="439"/>
        <v>222596</v>
      </c>
      <c r="CZ72" s="105">
        <f t="shared" si="439"/>
        <v>216385</v>
      </c>
      <c r="DA72" s="105">
        <f t="shared" si="439"/>
        <v>282565</v>
      </c>
      <c r="DB72" s="106">
        <f t="shared" ref="DB72:DD72" si="440">CS72+CV72+CY72</f>
        <v>577730</v>
      </c>
      <c r="DC72" s="106">
        <f t="shared" si="440"/>
        <v>763382</v>
      </c>
      <c r="DD72" s="106">
        <f t="shared" si="440"/>
        <v>919451</v>
      </c>
      <c r="DE72" s="105"/>
      <c r="DF72" s="105"/>
      <c r="DG72" s="105">
        <f>+DG71+DG69+DG68+DG65+DG57+DG56+DG55+DG54+DG51+DG48+DG47+DG45+DG42+DG22+DG17+DG11+DG6</f>
        <v>0</v>
      </c>
      <c r="DH72" s="105">
        <f t="shared" ref="DH72:DS72" si="441">+DH71+DH69+DH68+DH65+DH57+DH56+DH55+DH54+DH51+DH48+DH47+DH45+DH42+DH22+DH17+DH11+DH6+DH39</f>
        <v>16091</v>
      </c>
      <c r="DI72" s="105">
        <f t="shared" si="441"/>
        <v>9524</v>
      </c>
      <c r="DJ72" s="105">
        <f t="shared" si="441"/>
        <v>10500</v>
      </c>
      <c r="DK72" s="105">
        <f t="shared" si="441"/>
        <v>2016</v>
      </c>
      <c r="DL72" s="105">
        <f t="shared" si="441"/>
        <v>0</v>
      </c>
      <c r="DM72" s="105">
        <f t="shared" si="441"/>
        <v>0</v>
      </c>
      <c r="DN72" s="105">
        <f t="shared" si="441"/>
        <v>1753385</v>
      </c>
      <c r="DO72" s="105">
        <f t="shared" si="441"/>
        <v>1296297</v>
      </c>
      <c r="DP72" s="105">
        <f t="shared" si="441"/>
        <v>196750</v>
      </c>
      <c r="DQ72" s="105">
        <f t="shared" si="441"/>
        <v>90221</v>
      </c>
      <c r="DR72" s="105">
        <f t="shared" si="441"/>
        <v>156162</v>
      </c>
      <c r="DS72" s="105">
        <f t="shared" si="441"/>
        <v>283242</v>
      </c>
      <c r="DT72" s="105">
        <f t="shared" ref="DT72:DV72" si="442">+DT71+DT69+DT68+DT65+DT57+DT56+DT55+DT54+DT51+DT48+DT47+DT45+DT42+DT22+DT17+DT11+DT6</f>
        <v>171993</v>
      </c>
      <c r="DU72" s="105">
        <f t="shared" si="442"/>
        <v>106789</v>
      </c>
      <c r="DV72" s="105">
        <f t="shared" si="442"/>
        <v>184969</v>
      </c>
      <c r="DW72" s="106">
        <f t="shared" ref="DW72:DX72" si="443">DE72+DN72+DQ72+DT72+DH72</f>
        <v>2031690</v>
      </c>
      <c r="DX72" s="106">
        <f t="shared" si="443"/>
        <v>1568772</v>
      </c>
      <c r="DY72" s="106">
        <f>DP72+DS72+DV72+DJ72+DM72</f>
        <v>675461</v>
      </c>
      <c r="DZ72" s="105">
        <f t="shared" ref="DZ72:EH72" si="444">+DZ71+DZ69+DZ68+DZ65+DZ57+DZ56+DZ55+DZ54+DZ51+DZ48+DZ47+DZ45+DZ42+DZ22+DZ17+DZ11+DZ6</f>
        <v>210850</v>
      </c>
      <c r="EA72" s="105">
        <f t="shared" si="444"/>
        <v>484569</v>
      </c>
      <c r="EB72" s="105">
        <f t="shared" si="444"/>
        <v>289932</v>
      </c>
      <c r="EC72" s="105">
        <f t="shared" si="444"/>
        <v>0</v>
      </c>
      <c r="ED72" s="105">
        <f t="shared" si="444"/>
        <v>0</v>
      </c>
      <c r="EE72" s="105">
        <f t="shared" si="444"/>
        <v>0</v>
      </c>
      <c r="EF72" s="105">
        <f t="shared" si="444"/>
        <v>0</v>
      </c>
      <c r="EG72" s="105">
        <f t="shared" si="444"/>
        <v>0</v>
      </c>
      <c r="EH72" s="105">
        <f t="shared" si="444"/>
        <v>331777</v>
      </c>
      <c r="EI72" s="106">
        <f t="shared" ref="EI72:EJ72" si="445">EI69+EI68+EI65+EI57+EI56+EI55+EI54+EI51+EI48+EI47+EI42+EI39+EI22+EI17+EI11+EI6+EI45</f>
        <v>22247049</v>
      </c>
      <c r="EJ72" s="106">
        <f t="shared" si="445"/>
        <v>20318204</v>
      </c>
      <c r="EK72" s="107">
        <f>EK69+EK68+EK65+EK57+EK56+EK55+EK54+EK51+EK48+EK47+EK42+EK39+EK22+EK17+EK11+EK6+EK45+EK71</f>
        <v>11290030</v>
      </c>
      <c r="EL72" s="108"/>
      <c r="EM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</row>
    <row r="74" ht="12.75" customHeight="1">
      <c r="A74" s="2"/>
      <c r="B74" s="2"/>
      <c r="C74" s="2"/>
      <c r="D74" s="2"/>
      <c r="E74" s="109"/>
      <c r="F74" s="2"/>
      <c r="G74" s="2"/>
      <c r="H74" s="109"/>
      <c r="I74" s="109"/>
      <c r="J74" s="109"/>
      <c r="K74" s="109"/>
      <c r="L74" s="2"/>
      <c r="M74" s="2"/>
      <c r="N74" s="2"/>
      <c r="O74" s="2"/>
      <c r="P74" s="2"/>
      <c r="Q74" s="109"/>
      <c r="R74" s="2"/>
      <c r="S74" s="2"/>
      <c r="T74" s="109"/>
      <c r="U74" s="2"/>
      <c r="V74" s="2"/>
      <c r="W74" s="109"/>
      <c r="X74" s="2"/>
      <c r="Y74" s="2"/>
      <c r="Z74" s="2"/>
      <c r="AA74" s="2"/>
      <c r="AB74" s="2"/>
      <c r="AC74" s="109"/>
      <c r="AD74" s="109"/>
      <c r="AE74" s="109"/>
      <c r="AF74" s="109"/>
      <c r="AG74" s="109"/>
      <c r="AH74" s="2"/>
      <c r="AI74" s="2"/>
      <c r="AJ74" s="109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109"/>
      <c r="BC74" s="2"/>
      <c r="BD74" s="2"/>
      <c r="BE74" s="109"/>
      <c r="BF74" s="2"/>
      <c r="BG74" s="2"/>
      <c r="BH74" s="109"/>
      <c r="BI74" s="2"/>
      <c r="BJ74" s="2"/>
      <c r="BK74" s="109"/>
      <c r="BL74" s="2"/>
      <c r="BM74" s="2"/>
      <c r="BN74" s="2"/>
      <c r="BO74" s="2"/>
      <c r="BP74" s="2"/>
      <c r="BQ74" s="109"/>
      <c r="BR74" s="2"/>
      <c r="BS74" s="2"/>
      <c r="BT74" s="109"/>
      <c r="BU74" s="2"/>
      <c r="BV74" s="2"/>
      <c r="BW74" s="109"/>
      <c r="BX74" s="2"/>
      <c r="BY74" s="2"/>
      <c r="BZ74" s="109"/>
      <c r="CA74" s="2"/>
      <c r="CB74" s="2"/>
      <c r="CC74" s="109"/>
      <c r="CD74" s="2"/>
      <c r="CE74" s="2"/>
      <c r="CF74" s="109"/>
      <c r="CG74" s="2"/>
      <c r="CH74" s="2"/>
      <c r="CI74" s="109"/>
      <c r="CJ74" s="2"/>
      <c r="CK74" s="2"/>
      <c r="CL74" s="109"/>
      <c r="CM74" s="2"/>
      <c r="CN74" s="2"/>
      <c r="CO74" s="2"/>
      <c r="CP74" s="2"/>
      <c r="CQ74" s="2"/>
      <c r="CR74" s="2"/>
      <c r="CS74" s="2"/>
      <c r="CT74" s="2"/>
      <c r="CU74" s="109"/>
      <c r="CV74" s="2"/>
      <c r="CW74" s="2"/>
      <c r="CX74" s="109"/>
      <c r="CY74" s="2"/>
      <c r="CZ74" s="2"/>
      <c r="DA74" s="109"/>
      <c r="DB74" s="2"/>
      <c r="DC74" s="2"/>
      <c r="DD74" s="2"/>
      <c r="DE74" s="2"/>
      <c r="DF74" s="2"/>
      <c r="DG74" s="109"/>
      <c r="DH74" s="109"/>
      <c r="DI74" s="109"/>
      <c r="DJ74" s="109"/>
      <c r="DK74" s="109"/>
      <c r="DL74" s="109"/>
      <c r="DM74" s="109"/>
      <c r="DN74" s="2"/>
      <c r="DO74" s="2"/>
      <c r="DP74" s="109"/>
      <c r="DQ74" s="2"/>
      <c r="DR74" s="2"/>
      <c r="DS74" s="109"/>
      <c r="DT74" s="2"/>
      <c r="DU74" s="2"/>
      <c r="DV74" s="109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109"/>
      <c r="BU75" s="2"/>
      <c r="BV75" s="2"/>
      <c r="BW75" s="109"/>
      <c r="BX75" s="2"/>
      <c r="BY75" s="2"/>
      <c r="BZ75" s="109"/>
      <c r="CA75" s="2"/>
      <c r="CB75" s="2"/>
      <c r="CC75" s="109"/>
      <c r="CD75" s="2"/>
      <c r="CE75" s="2"/>
      <c r="CF75" s="109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109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109"/>
      <c r="EI76" s="2"/>
      <c r="EJ76" s="2"/>
      <c r="EK76" s="2"/>
      <c r="EL76" s="2"/>
      <c r="EM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109"/>
      <c r="EG78" s="2"/>
      <c r="EH78" s="2"/>
      <c r="EI78" s="2"/>
      <c r="EJ78" s="2"/>
      <c r="EK78" s="2"/>
      <c r="EL78" s="2"/>
      <c r="EM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</row>
  </sheetData>
  <mergeCells count="55">
    <mergeCell ref="DZ3:EB4"/>
    <mergeCell ref="EC3:EE4"/>
    <mergeCell ref="EF3:EH4"/>
    <mergeCell ref="EI3:EK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E4:AG4"/>
    <mergeCell ref="DE4:DG4"/>
    <mergeCell ref="DH4:DJ4"/>
    <mergeCell ref="DK4:DM4"/>
    <mergeCell ref="DN4:DP4"/>
    <mergeCell ref="DQ4:DS4"/>
    <mergeCell ref="DT4:DV4"/>
    <mergeCell ref="AH4:AJ4"/>
    <mergeCell ref="AN4:AP4"/>
    <mergeCell ref="CM4:CO4"/>
    <mergeCell ref="CP4:CR4"/>
    <mergeCell ref="CS4:CU4"/>
    <mergeCell ref="CV4:CX4"/>
    <mergeCell ref="CY4:DA4"/>
    <mergeCell ref="C3:N3"/>
    <mergeCell ref="U3:Z3"/>
    <mergeCell ref="AA3:AJ3"/>
    <mergeCell ref="AK3:AM4"/>
    <mergeCell ref="AN3:AV3"/>
    <mergeCell ref="AW3:AY4"/>
    <mergeCell ref="BL3:BN4"/>
    <mergeCell ref="AZ3:BK3"/>
    <mergeCell ref="BO3:CL3"/>
    <mergeCell ref="CM3:CO3"/>
    <mergeCell ref="CS3:DA3"/>
    <mergeCell ref="DB3:DD4"/>
    <mergeCell ref="DE3:DV3"/>
    <mergeCell ref="DW3:DY4"/>
    <mergeCell ref="AQ4:AS4"/>
    <mergeCell ref="AT4:AV4"/>
    <mergeCell ref="AZ4:BB4"/>
    <mergeCell ref="BC4:BE4"/>
    <mergeCell ref="BF4:BH4"/>
    <mergeCell ref="BI4:BK4"/>
    <mergeCell ref="BO4:BQ4"/>
    <mergeCell ref="BR4:BT4"/>
    <mergeCell ref="BU4:BW4"/>
    <mergeCell ref="BX4:BZ4"/>
    <mergeCell ref="CA4:CC4"/>
    <mergeCell ref="CD4:CF4"/>
    <mergeCell ref="CG4:CI4"/>
    <mergeCell ref="CJ4:CL4"/>
  </mergeCells>
  <dataValidations>
    <dataValidation type="decimal" operator="lessThan" allowBlank="1" showInputMessage="1" showErrorMessage="1" prompt=" - " sqref="F7:G7 AA7:AB7 AF7 AI7 AZ7:BA7 BC7:BD7 F12:G12 O12:P12 AI12 R13:S13 AH13:AI13 AA14:AB14 F14:G15 O14:P15 AF13:AF15 AZ14:BA15 BC14:BD15 AA16:AB16 R18:S18 AH18:AI18 AZ18:BA18 BC18:BD18 F18:G21 O18:P21 R20:S21 AA18:AB21 AF18:AF21 AH20:AI21 AZ20:BA21 BC20:BD21 C23:D23 AA23:AB23 AF23 AH23:AI23 AZ23:BA23 F23:G24 C25:D25 AF25 F27:G29 O27:P29 AF27:AF29 R27:S30 BC27:BD30 G30:G31 AA25:AB31 AH27:AI31 AZ27:BA31 F32:G32 O33:P33 R33:S33 AA33:AB33 AH33:AI33 AZ33:BA33 C27:D35 AH35:AI35 AZ35:BA35 F37:G37 R37:S37 C37:D38 F40:G40 AH40:AI40 C40:D41 O40:P41 R40:S41 AA40:AB41 AI41 AZ40:BA41 C49:D49 C58:D58 AA58:AB58 AF58 D59 C60:D60 O60:P60 AA60:AB60 AF60 AH59:AI60 D61 R61:S61 C62:D62 AA62:AB62 AF62 AH62:AI62 R63:S63 AI64 C66:D66 AA66:AB66 AF67">
      <formula1>9.99999999999999E17</formula1>
    </dataValidation>
  </dataValidations>
  <printOptions/>
  <pageMargins bottom="0.75" footer="0.0" header="0.0" left="0.7" right="0.7" top="0.75"/>
  <pageSetup orientation="landscape"/>
  <drawing r:id="rId1"/>
</worksheet>
</file>